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26C12182B06764/Documents/Bainton ^0 Ashton (1)/Finance/2024 - 2025/"/>
    </mc:Choice>
  </mc:AlternateContent>
  <xr:revisionPtr revIDLastSave="1110" documentId="8_{06392065-BB55-47E5-B73A-80242D61BA22}" xr6:coauthVersionLast="47" xr6:coauthVersionMax="47" xr10:uidLastSave="{0A419E80-D886-4423-A6CD-FC3E8EA48755}"/>
  <bookViews>
    <workbookView xWindow="-108" yWindow="-108" windowWidth="23256" windowHeight="12456" activeTab="3" xr2:uid="{4C79D2C6-9A14-4396-A2B5-5119B0594145}"/>
  </bookViews>
  <sheets>
    <sheet name="Receipts and payments" sheetId="1" r:id="rId1"/>
    <sheet name="Budget vs expenditure" sheetId="3" r:id="rId2"/>
    <sheet name="Reports" sheetId="5" r:id="rId3"/>
    <sheet name="Reserv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E32" i="3" l="1"/>
  <c r="I114" i="1" l="1"/>
  <c r="J114" i="1"/>
  <c r="H114" i="1"/>
  <c r="J86" i="1"/>
  <c r="H86" i="1"/>
  <c r="K73" i="3" l="1"/>
  <c r="D29" i="1"/>
  <c r="J36" i="1"/>
  <c r="H36" i="1"/>
  <c r="G71" i="3"/>
  <c r="D19" i="1"/>
  <c r="F62" i="3"/>
  <c r="J106" i="1"/>
  <c r="H106" i="1"/>
  <c r="D47" i="3"/>
  <c r="D46" i="3"/>
  <c r="D45" i="3"/>
  <c r="D44" i="3"/>
  <c r="D43" i="3"/>
  <c r="D22" i="3"/>
  <c r="C51" i="3"/>
  <c r="I86" i="1"/>
  <c r="J70" i="1"/>
  <c r="I70" i="1"/>
  <c r="D56" i="1"/>
  <c r="Q71" i="3"/>
  <c r="Q73" i="3" s="1"/>
  <c r="P71" i="3"/>
  <c r="P73" i="3" s="1"/>
  <c r="O71" i="3"/>
  <c r="O73" i="3" s="1"/>
  <c r="N71" i="3"/>
  <c r="N73" i="3" s="1"/>
  <c r="M71" i="3"/>
  <c r="M73" i="3" s="1"/>
  <c r="L71" i="3"/>
  <c r="L73" i="3" s="1"/>
  <c r="K71" i="3"/>
  <c r="J71" i="3"/>
  <c r="J73" i="3" s="1"/>
  <c r="I71" i="3"/>
  <c r="I73" i="3" s="1"/>
  <c r="H71" i="3"/>
  <c r="F71" i="3"/>
  <c r="F64" i="3"/>
  <c r="Q60" i="3"/>
  <c r="P60" i="3"/>
  <c r="O60" i="3"/>
  <c r="N60" i="3"/>
  <c r="M60" i="3"/>
  <c r="L60" i="3"/>
  <c r="K60" i="3"/>
  <c r="J60" i="3"/>
  <c r="I60" i="3"/>
  <c r="H60" i="3"/>
  <c r="G60" i="3"/>
  <c r="H52" i="1"/>
  <c r="J47" i="1"/>
  <c r="H47" i="1"/>
  <c r="I27" i="1"/>
  <c r="H14" i="1"/>
  <c r="J27" i="1"/>
  <c r="H27" i="1"/>
  <c r="D34" i="3"/>
  <c r="D33" i="3"/>
  <c r="D32" i="3"/>
  <c r="D31" i="3"/>
  <c r="D30" i="3"/>
  <c r="D29" i="3"/>
  <c r="D28" i="3"/>
  <c r="D27" i="3"/>
  <c r="D26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B48" i="3"/>
  <c r="F67" i="3" l="1"/>
  <c r="G64" i="3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E47" i="3"/>
  <c r="E46" i="3"/>
  <c r="F19" i="4"/>
  <c r="H70" i="1"/>
  <c r="E45" i="3"/>
  <c r="E44" i="3"/>
  <c r="E43" i="3"/>
  <c r="D42" i="3"/>
  <c r="E42" i="3" s="1"/>
  <c r="D41" i="3"/>
  <c r="J62" i="1" l="1"/>
  <c r="H62" i="1"/>
  <c r="I62" i="1"/>
  <c r="I47" i="1"/>
  <c r="I14" i="1"/>
  <c r="J126" i="1" l="1"/>
  <c r="H123" i="1"/>
  <c r="I123" i="1"/>
  <c r="Q23" i="3"/>
  <c r="P23" i="3"/>
  <c r="O23" i="3"/>
  <c r="I106" i="1"/>
  <c r="H94" i="1"/>
  <c r="H125" i="1" s="1"/>
  <c r="I94" i="1" l="1"/>
  <c r="I125" i="1" s="1"/>
  <c r="E41" i="3" l="1"/>
  <c r="D40" i="3"/>
  <c r="E40" i="3" s="1"/>
  <c r="B35" i="3" l="1"/>
  <c r="B23" i="3"/>
  <c r="J52" i="1"/>
  <c r="E34" i="3" l="1"/>
  <c r="J14" i="1" l="1"/>
  <c r="K86" i="1" l="1"/>
  <c r="E33" i="3"/>
  <c r="E31" i="3"/>
  <c r="E30" i="3"/>
  <c r="E29" i="3"/>
  <c r="E28" i="3"/>
  <c r="E27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Q48" i="3" l="1"/>
  <c r="Q50" i="3" s="1"/>
  <c r="P48" i="3"/>
  <c r="P50" i="3" s="1"/>
  <c r="O48" i="3"/>
  <c r="O50" i="3" s="1"/>
  <c r="N48" i="3"/>
  <c r="M48" i="3"/>
  <c r="L48" i="3"/>
  <c r="K48" i="3"/>
  <c r="J48" i="3"/>
  <c r="I48" i="3"/>
  <c r="H48" i="3"/>
  <c r="G48" i="3"/>
  <c r="F48" i="3"/>
  <c r="D48" i="3"/>
  <c r="C48" i="3"/>
  <c r="Q35" i="3"/>
  <c r="P35" i="3"/>
  <c r="O35" i="3"/>
  <c r="N35" i="3"/>
  <c r="M35" i="3"/>
  <c r="L35" i="3"/>
  <c r="K35" i="3"/>
  <c r="J35" i="3"/>
  <c r="I35" i="3"/>
  <c r="H35" i="3"/>
  <c r="G35" i="3"/>
  <c r="F35" i="3"/>
  <c r="C35" i="3"/>
  <c r="E26" i="3"/>
  <c r="N23" i="3"/>
  <c r="M23" i="3"/>
  <c r="L23" i="3"/>
  <c r="L50" i="3" s="1"/>
  <c r="K23" i="3"/>
  <c r="K50" i="3" s="1"/>
  <c r="J23" i="3"/>
  <c r="I23" i="3"/>
  <c r="I50" i="3" s="1"/>
  <c r="H23" i="3"/>
  <c r="G23" i="3"/>
  <c r="F23" i="3"/>
  <c r="C23" i="3"/>
  <c r="E5" i="3"/>
  <c r="H50" i="3" l="1"/>
  <c r="F24" i="3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F50" i="3"/>
  <c r="J50" i="3"/>
  <c r="N50" i="3"/>
  <c r="M50" i="3"/>
  <c r="G50" i="3"/>
  <c r="E48" i="3"/>
  <c r="D35" i="3"/>
  <c r="E35" i="3" s="1"/>
  <c r="D23" i="3"/>
  <c r="D50" i="3" s="1"/>
  <c r="E23" i="3" l="1"/>
  <c r="J124" i="1"/>
  <c r="J123" i="1"/>
  <c r="D48" i="1"/>
  <c r="D51" i="1" s="1"/>
  <c r="D33" i="1"/>
  <c r="D36" i="1" s="1"/>
  <c r="D30" i="1"/>
  <c r="J94" i="1" l="1"/>
  <c r="J125" i="1" s="1"/>
  <c r="D14" i="1"/>
  <c r="G62" i="3"/>
  <c r="H62" i="3" l="1"/>
  <c r="G67" i="3"/>
  <c r="I62" i="3" l="1"/>
  <c r="H67" i="3"/>
  <c r="J62" i="3" l="1"/>
  <c r="I67" i="3"/>
  <c r="J67" i="3" l="1"/>
  <c r="K62" i="3"/>
  <c r="L62" i="3" l="1"/>
  <c r="K67" i="3"/>
  <c r="M62" i="3" l="1"/>
  <c r="L67" i="3"/>
  <c r="M67" i="3" l="1"/>
  <c r="N62" i="3"/>
  <c r="N67" i="3" l="1"/>
  <c r="O62" i="3"/>
  <c r="P62" i="3" l="1"/>
  <c r="O67" i="3"/>
  <c r="Q62" i="3" l="1"/>
  <c r="Q67" i="3" s="1"/>
  <c r="P67" i="3"/>
  <c r="D40" i="1"/>
  <c r="D125" i="1" s="1"/>
</calcChain>
</file>

<file path=xl/sharedStrings.xml><?xml version="1.0" encoding="utf-8"?>
<sst xmlns="http://schemas.openxmlformats.org/spreadsheetml/2006/main" count="402" uniqueCount="307">
  <si>
    <t>RECEIPTS</t>
  </si>
  <si>
    <t>DATE</t>
  </si>
  <si>
    <t>PAYEE</t>
  </si>
  <si>
    <t>TOTAL</t>
  </si>
  <si>
    <t>PAYMENTS</t>
  </si>
  <si>
    <t>PAID TO</t>
  </si>
  <si>
    <t>VAT</t>
  </si>
  <si>
    <t>VAT REG NO</t>
  </si>
  <si>
    <t>AMOUNT</t>
  </si>
  <si>
    <t>BAINTON AND ASHTON PARISH COUNCL</t>
  </si>
  <si>
    <t>REASON</t>
  </si>
  <si>
    <t>Total April</t>
  </si>
  <si>
    <t>April</t>
  </si>
  <si>
    <t>plus receipts</t>
  </si>
  <si>
    <t>Total</t>
  </si>
  <si>
    <t>EXPENDITURE AGAINST BUDGET</t>
  </si>
  <si>
    <t>BUDGET</t>
  </si>
  <si>
    <t>% of Budget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</si>
  <si>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</si>
  <si>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</si>
  <si>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</si>
  <si>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</si>
  <si>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</si>
  <si>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</si>
  <si>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</si>
  <si>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</si>
  <si>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</si>
  <si>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</si>
  <si>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</si>
  <si>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</si>
  <si>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Insurance</t>
  </si>
  <si>
    <t>Room Hire</t>
  </si>
  <si>
    <t>Training/conference</t>
  </si>
  <si>
    <t>Audit</t>
  </si>
  <si>
    <t>Total Payments</t>
  </si>
  <si>
    <t>Receipts (excluding VAT)</t>
  </si>
  <si>
    <t>Interest</t>
  </si>
  <si>
    <t>Other receipts (not in budget)</t>
  </si>
  <si>
    <t>Total Receipts</t>
  </si>
  <si>
    <t>VAT receipts</t>
  </si>
  <si>
    <t xml:space="preserve">Precept </t>
  </si>
  <si>
    <t>Ex VAT</t>
  </si>
  <si>
    <t xml:space="preserve">Payments </t>
  </si>
  <si>
    <t>allotment rent</t>
  </si>
  <si>
    <t>Grant PCC/grass</t>
  </si>
  <si>
    <t>Verges contract</t>
  </si>
  <si>
    <t>Allotments maintenance</t>
  </si>
  <si>
    <t>Allotments rent</t>
  </si>
  <si>
    <t>Allotments water</t>
  </si>
  <si>
    <t>Website &amp; email/correspondence</t>
  </si>
  <si>
    <t>Asset Maintenance/Washdyke</t>
  </si>
  <si>
    <t>Village project</t>
  </si>
  <si>
    <t>Footpaths</t>
  </si>
  <si>
    <t>May</t>
  </si>
  <si>
    <t>ITEM</t>
  </si>
  <si>
    <t>c/f</t>
  </si>
  <si>
    <t>Total May</t>
  </si>
  <si>
    <t>Total June</t>
  </si>
  <si>
    <t>June</t>
  </si>
  <si>
    <t>Total July</t>
  </si>
  <si>
    <t>Total August</t>
  </si>
  <si>
    <t>July</t>
  </si>
  <si>
    <t xml:space="preserve">ACTUAL </t>
  </si>
  <si>
    <t>TO DATE</t>
  </si>
  <si>
    <t xml:space="preserve">LAST YEAR </t>
  </si>
  <si>
    <t>August</t>
  </si>
  <si>
    <t>Total September</t>
  </si>
  <si>
    <t>September</t>
  </si>
  <si>
    <t>Clerk expenses, mileage, h/ office</t>
  </si>
  <si>
    <t>Total Oct</t>
  </si>
  <si>
    <t>Total Nov</t>
  </si>
  <si>
    <t>October</t>
  </si>
  <si>
    <t>Total October</t>
  </si>
  <si>
    <t>November</t>
  </si>
  <si>
    <t>EXPENd</t>
  </si>
  <si>
    <t>Total November</t>
  </si>
  <si>
    <t>Total December</t>
  </si>
  <si>
    <t>Total Dec</t>
  </si>
  <si>
    <t>December</t>
  </si>
  <si>
    <t>Total January</t>
  </si>
  <si>
    <t>January</t>
  </si>
  <si>
    <t>February</t>
  </si>
  <si>
    <t>Total February</t>
  </si>
  <si>
    <t>Total March</t>
  </si>
  <si>
    <t>Total payments</t>
  </si>
  <si>
    <t>March</t>
  </si>
  <si>
    <t>Total receipts</t>
  </si>
  <si>
    <t>Total Reserves/projects</t>
  </si>
  <si>
    <t>Water bill payment/receipt</t>
  </si>
  <si>
    <t>Total Sept</t>
  </si>
  <si>
    <t>RESERVE LEVELS</t>
  </si>
  <si>
    <t>Balance brought forward</t>
  </si>
  <si>
    <t>Contains earmarked reserves of</t>
  </si>
  <si>
    <t>Total earmarked</t>
  </si>
  <si>
    <t>General reserves C/F</t>
  </si>
  <si>
    <t>Total general</t>
  </si>
  <si>
    <t>Predicted reserves</t>
  </si>
  <si>
    <t>Balance C/F</t>
  </si>
  <si>
    <t>Parks &amp; Open Spaces/verges</t>
  </si>
  <si>
    <t>Verges contract below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</si>
  <si>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</si>
  <si>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Spent</t>
  </si>
  <si>
    <t>Budget</t>
  </si>
  <si>
    <t>Subscriptions/P news/ICO/GNS</t>
  </si>
  <si>
    <t>s137 payments/ donations</t>
  </si>
  <si>
    <t>NOTES</t>
  </si>
  <si>
    <t>Projects/extra expenditure</t>
  </si>
  <si>
    <t>Bank reconciliation</t>
  </si>
  <si>
    <t>£</t>
  </si>
  <si>
    <t>B/F balance</t>
  </si>
  <si>
    <t>to date</t>
  </si>
  <si>
    <t>month</t>
  </si>
  <si>
    <t>less payments</t>
  </si>
  <si>
    <t>Balance</t>
  </si>
  <si>
    <t>Bank statement</t>
  </si>
  <si>
    <t>Unity Bank current</t>
  </si>
  <si>
    <t>Agrees with balance above</t>
  </si>
  <si>
    <t>JULY - SEPTEMBER</t>
  </si>
  <si>
    <t>Council/lor expenses/admin/bank</t>
  </si>
  <si>
    <t>total vat</t>
  </si>
  <si>
    <t>cum</t>
  </si>
  <si>
    <t>Autospeedwatch cameras from reserves</t>
  </si>
  <si>
    <t>B/F</t>
  </si>
  <si>
    <t>Instant access</t>
  </si>
  <si>
    <t>NRP</t>
  </si>
  <si>
    <t>OCTOBER TO DECEMBER</t>
  </si>
  <si>
    <t xml:space="preserve">JANUARY TO MARCH </t>
  </si>
  <si>
    <t xml:space="preserve">APRIL TO JUNE </t>
  </si>
  <si>
    <t>Sheepwash repairs/grants</t>
  </si>
  <si>
    <t xml:space="preserve">Cash in bank </t>
  </si>
  <si>
    <t>Cum.</t>
  </si>
  <si>
    <t>NRP C/F 1000</t>
  </si>
  <si>
    <t>Sheepwash C/F £4000</t>
  </si>
  <si>
    <t>BANK RECONCILIATION 2023/2024</t>
  </si>
  <si>
    <t>BAINTON AND ASHTON 2024 - 2025</t>
  </si>
  <si>
    <t>Events</t>
  </si>
  <si>
    <t>Highfield Road ASB etc</t>
  </si>
  <si>
    <t>To reserves</t>
  </si>
  <si>
    <t>C/F in reserves</t>
  </si>
  <si>
    <t>CAPALC</t>
  </si>
  <si>
    <t>Subscription fees</t>
  </si>
  <si>
    <t>BP</t>
  </si>
  <si>
    <t>Peterborough City Council</t>
  </si>
  <si>
    <t>Grant</t>
  </si>
  <si>
    <t>Clerk, J Rice</t>
  </si>
  <si>
    <t>Mileage</t>
  </si>
  <si>
    <t>Allotment Association</t>
  </si>
  <si>
    <t>Clerk J Rice</t>
  </si>
  <si>
    <t>Reimburse for signs</t>
  </si>
  <si>
    <t>Reading Room</t>
  </si>
  <si>
    <t>Room hire</t>
  </si>
  <si>
    <t>Ink plan reimburse</t>
  </si>
  <si>
    <t>Salary</t>
  </si>
  <si>
    <t xml:space="preserve">Clerk J Rice </t>
  </si>
  <si>
    <t>Backpay increment</t>
  </si>
  <si>
    <t>PCC precept and grant 1/2</t>
  </si>
  <si>
    <t>less/plus adjustments</t>
  </si>
  <si>
    <t>Transfer to IA account</t>
  </si>
  <si>
    <t>Wave water</t>
  </si>
  <si>
    <t>Water bill allotments</t>
  </si>
  <si>
    <t>Zurich</t>
  </si>
  <si>
    <t>Insurance policy</t>
  </si>
  <si>
    <t>HMRC</t>
  </si>
  <si>
    <t>Employee tax</t>
  </si>
  <si>
    <t>Rennaisance Bus</t>
  </si>
  <si>
    <t>Internal audit</t>
  </si>
  <si>
    <t>J Rice, Clerk</t>
  </si>
  <si>
    <t>Mileage expenses</t>
  </si>
  <si>
    <t>J Rice Clerk</t>
  </si>
  <si>
    <t>Refreshment expenses</t>
  </si>
  <si>
    <t>Home office expense</t>
  </si>
  <si>
    <t>Ink plan</t>
  </si>
  <si>
    <t>J Rice salary</t>
  </si>
  <si>
    <t>Staff costs inc hmrc and back pay</t>
  </si>
  <si>
    <t>VAT reclaim paid</t>
  </si>
  <si>
    <t>Allotment Assoc water bill</t>
  </si>
  <si>
    <t>end 24/25</t>
  </si>
  <si>
    <t>Empee payment tax</t>
  </si>
  <si>
    <t xml:space="preserve">SLCC </t>
  </si>
  <si>
    <t>Sub share</t>
  </si>
  <si>
    <t>Vision ICT</t>
  </si>
  <si>
    <t>Gov.uk fees</t>
  </si>
  <si>
    <t>Leices Gardens</t>
  </si>
  <si>
    <t>Grass cutting 094</t>
  </si>
  <si>
    <t>Grass cutting 045</t>
  </si>
  <si>
    <t>Clerk</t>
  </si>
  <si>
    <t>home office/miles</t>
  </si>
  <si>
    <t>salary</t>
  </si>
  <si>
    <t>ink share and bank</t>
  </si>
  <si>
    <t>late payments</t>
  </si>
  <si>
    <t>£1586.20 less £78, £562.50, £18</t>
  </si>
  <si>
    <t>***</t>
  </si>
  <si>
    <t>paid 10/6</t>
  </si>
  <si>
    <t>Basic budget is 29.6% spent at 25% through the year.</t>
  </si>
  <si>
    <t>Some budget lines are front loaded and paid in full at the start of the year ie subscriptions, grass cutting, insurance premium, affecting the %</t>
  </si>
  <si>
    <t>Project budgets are still in tact of £1500 traffic calming, £500 Highfiled Road ASB etc</t>
  </si>
  <si>
    <t>Bank balance of £16k includes 4k earmarked C/F for the Sheepwash plus 1k still for nature recovery C/F and 2.2K traffic calming C/F, and 0.8k CLF, total 8k</t>
  </si>
  <si>
    <t>Leaves 6k for rest of year.  Basic budget costs likely 8k plus income precept to come of 7.5k, leaving approx 5.5k general reserves</t>
  </si>
  <si>
    <t>Clerk salary</t>
  </si>
  <si>
    <t>Salary end of July</t>
  </si>
  <si>
    <t>HMRC deducted</t>
  </si>
  <si>
    <t>Tax</t>
  </si>
  <si>
    <t>Tax deducted</t>
  </si>
  <si>
    <t xml:space="preserve">HMRC </t>
  </si>
  <si>
    <t>Leics Gardens</t>
  </si>
  <si>
    <t>Grass cutting 24/127</t>
  </si>
  <si>
    <t>Payments auth late 14/8</t>
  </si>
  <si>
    <t xml:space="preserve">S Bratley </t>
  </si>
  <si>
    <t>Allotment land rent</t>
  </si>
  <si>
    <t>Training conference fee</t>
  </si>
  <si>
    <t>employee tax</t>
  </si>
  <si>
    <t xml:space="preserve">Vision ICT </t>
  </si>
  <si>
    <t>Wave</t>
  </si>
  <si>
    <t>Water bill</t>
  </si>
  <si>
    <t>Pboro Limited</t>
  </si>
  <si>
    <t>Swings bird spikes</t>
  </si>
  <si>
    <t>Mileage Jul/Aug and home office/ ink</t>
  </si>
  <si>
    <t>1/2 precept payment from PCC</t>
  </si>
  <si>
    <t>PCC - CLF grant</t>
  </si>
  <si>
    <t>Acct charges</t>
  </si>
  <si>
    <t>Unity bank</t>
  </si>
  <si>
    <t>Bank acct interest</t>
  </si>
  <si>
    <t>*</t>
  </si>
  <si>
    <t>Basic budget 50% spent at 50% through the year so spot on, despite some headings over and some under budget</t>
  </si>
  <si>
    <t>Significant variances include training budget underspend although 2 new councillors still to attend</t>
  </si>
  <si>
    <t>Overspends at this stage due to front loaded  or full payments eg insurance, grass cutting, subscriptions and allotment rent increased by landlord not budgetted for.</t>
  </si>
  <si>
    <t>Project budget of 4k sheepwash not yet finished by contractor, traffic calming still to be implemented following recent consultation and High Field Road in progress now.</t>
  </si>
  <si>
    <t>The bank balance of 21.7k includes earmarked reserves of 4k (Sheepwash), 1k (nature recovery), 2.2k (traffic calming) and 1.2k grants to be spent as agreed = total 8.4k</t>
  </si>
  <si>
    <t>Also includes asset and allotment maintenance budget yet to be spent, and S137 grant payments for village groups of £300.And also event sbudget to be spent at Xmas.</t>
  </si>
  <si>
    <t>Basic expenditure to come = 5.9k leaves general reserves as 7k.  This is a healthy amount and could be used for playground improvements, more maintenance.</t>
  </si>
  <si>
    <t>* Sept salary authorised twice and repaid on 1/10/24</t>
  </si>
  <si>
    <t>Allotments Assoc water bill</t>
  </si>
  <si>
    <t>Allotment Assoc rent</t>
  </si>
  <si>
    <t>Bank charge</t>
  </si>
  <si>
    <t>charges</t>
  </si>
  <si>
    <t xml:space="preserve">Autospeedwatch </t>
  </si>
  <si>
    <t>RBL</t>
  </si>
  <si>
    <t>Donation for Rem Day</t>
  </si>
  <si>
    <t>Data service x 2 devices</t>
  </si>
  <si>
    <t>Mileage/HO expenses</t>
  </si>
  <si>
    <t>Comm Heartbeat Trust</t>
  </si>
  <si>
    <t>New pads</t>
  </si>
  <si>
    <t>J Stanton</t>
  </si>
  <si>
    <t>Reimburse for bulbs, grant</t>
  </si>
  <si>
    <t>web hosting/support</t>
  </si>
  <si>
    <t>Water bill from Allotment Association</t>
  </si>
  <si>
    <t>Susie Lucas</t>
  </si>
  <si>
    <t>Salary/back pay</t>
  </si>
  <si>
    <t>Reimburse for travel/expenses/parking</t>
  </si>
  <si>
    <t xml:space="preserve">Clerk </t>
  </si>
  <si>
    <t>ink plan</t>
  </si>
  <si>
    <t>ICO subs</t>
  </si>
  <si>
    <t>subs</t>
  </si>
  <si>
    <t xml:space="preserve">Clerk back pay </t>
  </si>
  <si>
    <t>National pay rise</t>
  </si>
  <si>
    <t>Traffic calming/CF</t>
  </si>
  <si>
    <t>CLF bulbs</t>
  </si>
  <si>
    <t>Monthly charge</t>
  </si>
  <si>
    <t>Allotment Assoc</t>
  </si>
  <si>
    <t>Maintenance resources</t>
  </si>
  <si>
    <t>Leics Garden</t>
  </si>
  <si>
    <t>Grass cutting</t>
  </si>
  <si>
    <t xml:space="preserve">Bank </t>
  </si>
  <si>
    <t>Charges</t>
  </si>
  <si>
    <t>Interest IA account</t>
  </si>
  <si>
    <t>Basic budget 78% spent at 75% through the year.</t>
  </si>
  <si>
    <r>
      <t xml:space="preserve">Vision ICT hosting </t>
    </r>
    <r>
      <rPr>
        <b/>
        <sz val="11"/>
        <color theme="1"/>
        <rFont val="Calibri"/>
        <family val="2"/>
        <scheme val="minor"/>
      </rPr>
      <t>emails</t>
    </r>
  </si>
  <si>
    <t>Budget lines overspent include grounds maintenance, email/web hosting billing cycle, allotment rent increased by landowner (this is received from the association though)</t>
  </si>
  <si>
    <t>Project budget underspent due to High Field Road measures still to be agreed/implemented, and traffic calming measures not yet installed by PCC.</t>
  </si>
  <si>
    <t>Bank balance is high at £18.4k, this includes 5k carried forward for Sheepwash improvements and nature recovery expenditure.</t>
  </si>
  <si>
    <t>Receipts over budget due to more bank interest received and allotment rent, see above.</t>
  </si>
  <si>
    <t>It also includes earmarked reserves (3.2k)/expenditure (2.6k) of 5.8k for this year, leaving a healthy 7k general reserves to take forward, if budget is adhered to.</t>
  </si>
  <si>
    <t>J Rice</t>
  </si>
  <si>
    <t xml:space="preserve">mileage 2 months and home office </t>
  </si>
  <si>
    <t>Hire charge</t>
  </si>
  <si>
    <t>tax payments employee</t>
  </si>
  <si>
    <t>Land reg check</t>
  </si>
  <si>
    <t>C Stanton</t>
  </si>
  <si>
    <t>reimburse for batteries</t>
  </si>
  <si>
    <t>reimburse for ink plans x 2m</t>
  </si>
  <si>
    <t>CHT</t>
  </si>
  <si>
    <t>training on defib</t>
  </si>
  <si>
    <t>AH Thurlby</t>
  </si>
  <si>
    <t>Tallington Farm xmas tree</t>
  </si>
  <si>
    <t>Parish Online</t>
  </si>
  <si>
    <t>Maps subs</t>
  </si>
  <si>
    <t>bank charge</t>
  </si>
  <si>
    <t>Unity</t>
  </si>
  <si>
    <t>LJ landscapting</t>
  </si>
  <si>
    <t>Cleaning play area</t>
  </si>
  <si>
    <t>water bill</t>
  </si>
  <si>
    <t>Verge seeds NR</t>
  </si>
  <si>
    <t>ink plan 2 m</t>
  </si>
  <si>
    <t>expenses 3m</t>
  </si>
  <si>
    <t>Cumulative for year</t>
  </si>
  <si>
    <t>Grants Comm Leadership fund</t>
  </si>
  <si>
    <t xml:space="preserve">Total  </t>
  </si>
  <si>
    <t>Bank interest</t>
  </si>
  <si>
    <t>Period 2024 2025</t>
  </si>
  <si>
    <t>Basic budget is 99% spent at the end of the year.</t>
  </si>
  <si>
    <t xml:space="preserve">Budget lines with greatest variance are general expenses, training and audit costs, allotment water, donations and events are all underspent.  </t>
  </si>
  <si>
    <t>Overspent is grass cutting, allotment rent increased by tenant, subscriptions (Good Neighbours), asset maintenance and (new) website costs.</t>
  </si>
  <si>
    <t xml:space="preserve">Project spend is underspent and bank balance contains monies for Nature Recovery (from a grant), Sheepwash refurb not billed for, traffic calming measures </t>
  </si>
  <si>
    <t>not completed by City Council and some Leadership Fund grants still not spent.</t>
  </si>
  <si>
    <t>Receipts included higher interest payments on savings account, and leadership fund 1k</t>
  </si>
  <si>
    <t>Bank balance is £15761.  This includes earmarked reserves of 9.4k    (4k Sheepwash grant, 1k N/R grant, traffic calming 3.3k and CLF monies of 1.1k)</t>
  </si>
  <si>
    <t>General reserves to carry forward is £6361, which is a recommended 50% of precept.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</si>
</sst>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0" fillId="0" borderId="1" xfId="0" applyBorder="1"/>
    <xf numFmtId="14" fontId="0" fillId="0" borderId="1" xfId="0" applyNumberFormat="1" applyBorder="1"/>
    <xf numFmtId="16" fontId="0" fillId="0" borderId="1" xfId="0" applyNumberFormat="1" applyBorder="1"/>
    <xf numFmtId="17" fontId="0" fillId="0" borderId="1" xfId="0" applyNumberFormat="1" applyBorder="1"/>
    <xf numFmtId="16" fontId="1" fillId="0" borderId="1" xfId="0" applyNumberFormat="1" applyFont="1" applyBorder="1"/>
    <xf numFmtId="0" fontId="4" fillId="0" borderId="1" xfId="0" applyFont="1" applyBorder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10" fontId="1" fillId="2" borderId="1" xfId="0" applyNumberFormat="1" applyFont="1" applyFill="1" applyBorder="1"/>
    <xf numFmtId="9" fontId="0" fillId="0" borderId="1" xfId="1" applyFont="1" applyBorder="1"/>
    <xf numFmtId="2" fontId="0" fillId="0" borderId="1" xfId="0" applyNumberFormat="1" applyBorder="1"/>
    <xf numFmtId="0" fontId="0" fillId="0" borderId="2" xfId="0" applyBorder="1"/>
    <xf numFmtId="0" fontId="1" fillId="0" borderId="2" xfId="0" applyFont="1" applyBorder="1"/>
    <xf numFmtId="0" fontId="1" fillId="2" borderId="1" xfId="0" applyFont="1" applyFill="1" applyBorder="1"/>
    <xf numFmtId="0" fontId="0" fillId="3" borderId="1" xfId="0" applyFill="1" applyBorder="1"/>
    <xf numFmtId="2" fontId="1" fillId="0" borderId="1" xfId="0" applyNumberFormat="1" applyFont="1" applyBorder="1"/>
    <xf numFmtId="0" fontId="0" fillId="2" borderId="0" xfId="0" applyFill="1"/>
    <xf numFmtId="2" fontId="1" fillId="0" borderId="2" xfId="0" applyNumberFormat="1" applyFont="1" applyBorder="1"/>
    <xf numFmtId="2" fontId="0" fillId="0" borderId="0" xfId="0" applyNumberFormat="1"/>
    <xf numFmtId="9" fontId="4" fillId="0" borderId="1" xfId="0" applyNumberFormat="1" applyFont="1" applyBorder="1"/>
    <xf numFmtId="0" fontId="0" fillId="0" borderId="0" xfId="0" applyAlignment="1">
      <alignment horizontal="left"/>
    </xf>
    <xf numFmtId="9" fontId="0" fillId="0" borderId="0" xfId="0" applyNumberFormat="1"/>
    <xf numFmtId="0" fontId="1" fillId="0" borderId="1" xfId="0" applyFont="1" applyBorder="1" applyAlignment="1">
      <alignment horizontal="right"/>
    </xf>
    <xf numFmtId="0" fontId="5" fillId="2" borderId="1" xfId="0" applyFont="1" applyFill="1" applyBorder="1"/>
    <xf numFmtId="0" fontId="3" fillId="0" borderId="1" xfId="0" applyFont="1" applyBorder="1"/>
    <xf numFmtId="10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3" fillId="0" borderId="1" xfId="1" applyFont="1" applyBorder="1"/>
    <xf numFmtId="2" fontId="7" fillId="2" borderId="1" xfId="0" applyNumberFormat="1" applyFont="1" applyFill="1" applyBorder="1"/>
    <xf numFmtId="6" fontId="0" fillId="0" borderId="0" xfId="0" applyNumberFormat="1"/>
    <xf numFmtId="10" fontId="5" fillId="2" borderId="1" xfId="0" applyNumberFormat="1" applyFont="1" applyFill="1" applyBorder="1"/>
    <xf numFmtId="9" fontId="0" fillId="2" borderId="1" xfId="1" applyFont="1" applyFill="1" applyBorder="1"/>
    <xf numFmtId="8" fontId="4" fillId="0" borderId="0" xfId="0" applyNumberFormat="1" applyFont="1"/>
    <xf numFmtId="9" fontId="3" fillId="0" borderId="1" xfId="1" applyFont="1" applyFill="1" applyBorder="1"/>
    <xf numFmtId="9" fontId="0" fillId="0" borderId="1" xfId="1" applyFont="1" applyFill="1" applyBorder="1"/>
    <xf numFmtId="0" fontId="0" fillId="0" borderId="0" xfId="0" applyAlignment="1">
      <alignment horizontal="right"/>
    </xf>
    <xf numFmtId="0" fontId="1" fillId="0" borderId="3" xfId="0" applyFont="1" applyBorder="1"/>
    <xf numFmtId="0" fontId="0" fillId="2" borderId="1" xfId="0" applyFill="1" applyBorder="1"/>
    <xf numFmtId="0" fontId="1" fillId="2" borderId="0" xfId="0" applyFont="1" applyFill="1"/>
    <xf numFmtId="0" fontId="1" fillId="2" borderId="2" xfId="0" applyFont="1" applyFill="1" applyBorder="1"/>
    <xf numFmtId="9" fontId="4" fillId="2" borderId="2" xfId="0" applyNumberFormat="1" applyFont="1" applyFill="1" applyBorder="1"/>
    <xf numFmtId="164" fontId="5" fillId="0" borderId="1" xfId="0" applyNumberFormat="1" applyFont="1" applyBorder="1"/>
    <xf numFmtId="10" fontId="0" fillId="2" borderId="1" xfId="0" applyNumberFormat="1" applyFill="1" applyBorder="1"/>
    <xf numFmtId="0" fontId="5" fillId="0" borderId="2" xfId="0" applyFont="1" applyBorder="1"/>
    <xf numFmtId="0" fontId="1" fillId="0" borderId="0" xfId="0" applyFont="1" applyFill="1"/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EA7D-81A6-4115-A777-1A9BF470E0FE}">
  <dimension ref="A1:N127"/>
  <sheetViews>
    <sheetView topLeftCell="A96" zoomScale="79" zoomScaleNormal="55" workbookViewId="0">
      <selection activeCell="K110" sqref="K110"/>
    </sheetView>
  </sheetViews>
  <sheetFormatPr defaultRowHeight="14.4" x14ac:dyDescent="0.3"/>
  <cols>
    <col min="1" max="1" width="12.109375" bestFit="1" customWidth="1"/>
    <col min="2" max="2" width="24.44140625" bestFit="1" customWidth="1"/>
    <col min="4" max="4" width="11.44140625" bestFit="1" customWidth="1"/>
    <col min="5" max="5" width="12.109375" bestFit="1" customWidth="1"/>
    <col min="6" max="6" width="16.6640625" customWidth="1"/>
    <col min="7" max="7" width="32.21875" bestFit="1" customWidth="1"/>
    <col min="11" max="11" width="12.6640625" customWidth="1"/>
  </cols>
  <sheetData>
    <row r="1" spans="1:12" x14ac:dyDescent="0.3">
      <c r="A1" s="1" t="s">
        <v>9</v>
      </c>
      <c r="B1" s="1"/>
      <c r="C1" s="1"/>
      <c r="D1" s="1"/>
      <c r="E1" s="1"/>
      <c r="F1" s="1" t="s">
        <v>298</v>
      </c>
      <c r="G1" s="1"/>
    </row>
    <row r="2" spans="1:12" x14ac:dyDescent="0.3">
      <c r="A2" s="1"/>
      <c r="B2" s="1"/>
      <c r="C2" s="1"/>
      <c r="D2" s="1"/>
      <c r="E2" s="1"/>
      <c r="F2" s="1"/>
      <c r="G2" s="1"/>
    </row>
    <row r="3" spans="1:12" x14ac:dyDescent="0.3">
      <c r="A3" s="5" t="s">
        <v>0</v>
      </c>
      <c r="B3" s="4"/>
      <c r="C3" s="5" t="s">
        <v>55</v>
      </c>
      <c r="D3" s="4">
        <v>11076.55</v>
      </c>
      <c r="E3" s="5" t="s">
        <v>4</v>
      </c>
      <c r="F3" s="4"/>
      <c r="G3" s="4"/>
      <c r="H3" s="6"/>
      <c r="I3" s="6"/>
      <c r="J3" s="6"/>
      <c r="K3" s="4" t="s">
        <v>7</v>
      </c>
      <c r="L3" s="4" t="s">
        <v>6</v>
      </c>
    </row>
    <row r="4" spans="1:12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 t="s">
        <v>8</v>
      </c>
    </row>
    <row r="5" spans="1:12" x14ac:dyDescent="0.3">
      <c r="A5" s="4" t="s">
        <v>1</v>
      </c>
      <c r="B5" s="4" t="s">
        <v>2</v>
      </c>
      <c r="C5" s="4" t="s">
        <v>54</v>
      </c>
      <c r="D5" s="4" t="s">
        <v>3</v>
      </c>
      <c r="E5" s="4" t="s">
        <v>1</v>
      </c>
      <c r="F5" s="4" t="s">
        <v>5</v>
      </c>
      <c r="G5" s="4" t="s">
        <v>10</v>
      </c>
      <c r="H5" s="4" t="s">
        <v>8</v>
      </c>
      <c r="I5" s="4" t="s">
        <v>6</v>
      </c>
      <c r="J5" s="4" t="s">
        <v>3</v>
      </c>
      <c r="K5" s="4"/>
      <c r="L5" s="4"/>
    </row>
    <row r="6" spans="1:12" x14ac:dyDescent="0.3">
      <c r="A6" s="7">
        <v>45385</v>
      </c>
      <c r="B6" s="6" t="s">
        <v>142</v>
      </c>
      <c r="C6" s="4" t="s">
        <v>143</v>
      </c>
      <c r="D6" s="6">
        <v>537.67999999999995</v>
      </c>
      <c r="E6" s="7">
        <v>45400</v>
      </c>
      <c r="F6" s="6" t="s">
        <v>139</v>
      </c>
      <c r="G6" s="6" t="s">
        <v>140</v>
      </c>
      <c r="H6" s="6">
        <v>289.14999999999998</v>
      </c>
      <c r="I6" s="6"/>
      <c r="J6" s="6">
        <v>289.14999999999998</v>
      </c>
      <c r="K6" s="4"/>
      <c r="L6" s="4">
        <v>0</v>
      </c>
    </row>
    <row r="7" spans="1:12" x14ac:dyDescent="0.3">
      <c r="A7" s="8">
        <v>45386</v>
      </c>
      <c r="B7" s="6" t="s">
        <v>146</v>
      </c>
      <c r="C7" s="6" t="s">
        <v>141</v>
      </c>
      <c r="D7" s="6">
        <v>35.020000000000003</v>
      </c>
      <c r="E7" s="7"/>
      <c r="F7" s="6" t="s">
        <v>144</v>
      </c>
      <c r="G7" s="6" t="s">
        <v>145</v>
      </c>
      <c r="H7" s="6">
        <v>14.4</v>
      </c>
      <c r="I7" s="6"/>
      <c r="J7" s="6">
        <v>14.4</v>
      </c>
      <c r="K7" s="6"/>
      <c r="L7" s="6"/>
    </row>
    <row r="8" spans="1:12" x14ac:dyDescent="0.3">
      <c r="A8" s="7">
        <v>45401</v>
      </c>
      <c r="B8" s="6" t="s">
        <v>155</v>
      </c>
      <c r="C8" s="6" t="s">
        <v>141</v>
      </c>
      <c r="D8" s="6">
        <v>7487.5</v>
      </c>
      <c r="E8" s="8"/>
      <c r="F8" s="6" t="s">
        <v>147</v>
      </c>
      <c r="G8" s="6" t="s">
        <v>148</v>
      </c>
      <c r="H8" s="6">
        <v>25.07</v>
      </c>
      <c r="I8" s="6"/>
      <c r="J8" s="6">
        <v>25.07</v>
      </c>
      <c r="K8" s="6"/>
      <c r="L8" s="6"/>
    </row>
    <row r="9" spans="1:12" x14ac:dyDescent="0.3">
      <c r="A9" s="7"/>
      <c r="B9" s="6"/>
      <c r="C9" s="6"/>
      <c r="D9" s="6"/>
      <c r="E9" s="8"/>
      <c r="F9" s="6" t="s">
        <v>149</v>
      </c>
      <c r="G9" s="6" t="s">
        <v>150</v>
      </c>
      <c r="H9" s="6">
        <v>118</v>
      </c>
      <c r="I9" s="6"/>
      <c r="J9" s="6">
        <v>118</v>
      </c>
      <c r="K9" s="6"/>
      <c r="L9" s="6"/>
    </row>
    <row r="10" spans="1:12" x14ac:dyDescent="0.3">
      <c r="A10" s="7"/>
      <c r="B10" s="6"/>
      <c r="C10" s="6"/>
      <c r="D10" s="6"/>
      <c r="E10" s="8"/>
      <c r="F10" s="6" t="s">
        <v>147</v>
      </c>
      <c r="G10" s="6" t="s">
        <v>151</v>
      </c>
      <c r="H10" s="6">
        <v>4.95</v>
      </c>
      <c r="I10" s="6"/>
      <c r="J10" s="6">
        <v>4.95</v>
      </c>
      <c r="K10" s="6"/>
      <c r="L10" s="6"/>
    </row>
    <row r="11" spans="1:12" x14ac:dyDescent="0.3">
      <c r="A11" s="6"/>
      <c r="B11" s="6"/>
      <c r="C11" s="6"/>
      <c r="D11" s="6"/>
      <c r="E11" s="8"/>
      <c r="F11" s="6" t="s">
        <v>147</v>
      </c>
      <c r="G11" s="6" t="s">
        <v>152</v>
      </c>
      <c r="H11" s="6">
        <v>368.22</v>
      </c>
      <c r="I11" s="6"/>
      <c r="J11" s="6">
        <v>368.22</v>
      </c>
      <c r="K11" s="6"/>
      <c r="L11" s="6"/>
    </row>
    <row r="12" spans="1:12" x14ac:dyDescent="0.3">
      <c r="A12" s="6"/>
      <c r="B12" s="6"/>
      <c r="C12" s="6"/>
      <c r="D12" s="6"/>
      <c r="E12" s="7"/>
      <c r="F12" s="6" t="s">
        <v>153</v>
      </c>
      <c r="G12" s="6" t="s">
        <v>154</v>
      </c>
      <c r="H12" s="6">
        <v>29.25</v>
      </c>
      <c r="I12" s="6"/>
      <c r="J12" s="6">
        <v>29.25</v>
      </c>
      <c r="K12" s="6"/>
      <c r="L12" s="6"/>
    </row>
    <row r="13" spans="1:12" x14ac:dyDescent="0.3">
      <c r="A13" s="6"/>
      <c r="B13" s="6"/>
      <c r="C13" s="6"/>
      <c r="D13" s="6"/>
      <c r="E13" s="8"/>
      <c r="F13" s="6"/>
      <c r="G13" s="6"/>
      <c r="H13" s="6"/>
      <c r="I13" s="6"/>
      <c r="J13" s="6"/>
      <c r="K13" s="6"/>
      <c r="L13" s="6"/>
    </row>
    <row r="14" spans="1:12" x14ac:dyDescent="0.3">
      <c r="A14" s="4" t="s">
        <v>11</v>
      </c>
      <c r="B14" s="6"/>
      <c r="C14" s="6"/>
      <c r="D14" s="4">
        <f>SUM(D6:D12)</f>
        <v>8060.2</v>
      </c>
      <c r="E14" s="5" t="s">
        <v>11</v>
      </c>
      <c r="F14" s="6"/>
      <c r="G14" s="6"/>
      <c r="H14" s="4">
        <f>SUM(H6:H13)</f>
        <v>849.04</v>
      </c>
      <c r="I14" s="4">
        <f>SUM(I8:I13)</f>
        <v>0</v>
      </c>
      <c r="J14" s="4">
        <f t="shared" ref="J14" si="0">SUM(H14:I14)</f>
        <v>849.04</v>
      </c>
      <c r="K14" s="6"/>
      <c r="L14" s="6"/>
    </row>
    <row r="15" spans="1:12" x14ac:dyDescent="0.3">
      <c r="A15" s="7"/>
      <c r="B15" s="6" t="s">
        <v>157</v>
      </c>
      <c r="C15" s="6">
        <v>8000</v>
      </c>
      <c r="D15" s="6"/>
      <c r="E15" s="7">
        <v>45424</v>
      </c>
      <c r="F15" s="6" t="s">
        <v>158</v>
      </c>
      <c r="G15" s="30" t="s">
        <v>159</v>
      </c>
      <c r="H15" s="30">
        <v>17.68</v>
      </c>
      <c r="I15" s="6"/>
      <c r="J15" s="6">
        <v>17.68</v>
      </c>
      <c r="K15" s="6"/>
      <c r="L15" s="6"/>
    </row>
    <row r="16" spans="1:12" x14ac:dyDescent="0.3">
      <c r="A16" s="7"/>
      <c r="B16" s="6" t="s">
        <v>174</v>
      </c>
      <c r="C16" s="6"/>
      <c r="D16" s="6">
        <v>274.83999999999997</v>
      </c>
      <c r="E16" s="7"/>
      <c r="F16" s="6" t="s">
        <v>160</v>
      </c>
      <c r="G16" s="6" t="s">
        <v>161</v>
      </c>
      <c r="H16" s="6">
        <v>421.75</v>
      </c>
      <c r="I16" s="6"/>
      <c r="J16" s="6">
        <v>421.75</v>
      </c>
      <c r="K16" s="6"/>
      <c r="L16" s="6"/>
    </row>
    <row r="17" spans="1:12" x14ac:dyDescent="0.3">
      <c r="A17" s="7"/>
      <c r="B17" s="6"/>
      <c r="C17" s="6"/>
      <c r="D17" s="6"/>
      <c r="E17" s="7"/>
      <c r="F17" s="6" t="s">
        <v>162</v>
      </c>
      <c r="G17" s="6" t="s">
        <v>163</v>
      </c>
      <c r="H17" s="20">
        <v>30.48</v>
      </c>
      <c r="I17" s="20"/>
      <c r="J17" s="20">
        <v>30.48</v>
      </c>
      <c r="K17" s="6"/>
      <c r="L17" s="6"/>
    </row>
    <row r="18" spans="1:12" x14ac:dyDescent="0.3">
      <c r="A18" s="6"/>
      <c r="B18" s="6"/>
      <c r="C18" s="6"/>
      <c r="D18" s="6"/>
      <c r="E18" s="8"/>
      <c r="F18" s="6" t="s">
        <v>164</v>
      </c>
      <c r="G18" s="6" t="s">
        <v>165</v>
      </c>
      <c r="H18" s="6">
        <v>125</v>
      </c>
      <c r="I18" s="6"/>
      <c r="J18" s="6">
        <v>125</v>
      </c>
      <c r="K18" s="6"/>
      <c r="L18" s="6"/>
    </row>
    <row r="19" spans="1:12" x14ac:dyDescent="0.3">
      <c r="A19" s="6" t="s">
        <v>56</v>
      </c>
      <c r="B19" s="6"/>
      <c r="C19" s="6"/>
      <c r="D19" s="4">
        <f>SUM(D15:D18)</f>
        <v>274.83999999999997</v>
      </c>
      <c r="E19" s="8"/>
      <c r="F19" s="6" t="s">
        <v>166</v>
      </c>
      <c r="G19" s="6" t="s">
        <v>167</v>
      </c>
      <c r="H19" s="6">
        <v>30.15</v>
      </c>
      <c r="I19" s="6"/>
      <c r="J19" s="6">
        <v>30.15</v>
      </c>
      <c r="K19" s="6"/>
      <c r="L19" s="6"/>
    </row>
    <row r="20" spans="1:12" x14ac:dyDescent="0.3">
      <c r="A20" s="8">
        <v>45446</v>
      </c>
      <c r="B20" s="6" t="s">
        <v>175</v>
      </c>
      <c r="C20" s="6"/>
      <c r="D20" s="6">
        <v>17.68</v>
      </c>
      <c r="E20" s="8"/>
      <c r="F20" s="6" t="s">
        <v>168</v>
      </c>
      <c r="G20" s="6" t="s">
        <v>169</v>
      </c>
      <c r="H20" s="6">
        <v>66.42</v>
      </c>
      <c r="I20" s="6">
        <v>13.28</v>
      </c>
      <c r="J20" s="6">
        <v>79.7</v>
      </c>
      <c r="K20" s="6"/>
      <c r="L20" s="6"/>
    </row>
    <row r="21" spans="1:12" x14ac:dyDescent="0.3">
      <c r="A21" s="8">
        <v>45473</v>
      </c>
      <c r="B21" s="8" t="s">
        <v>36</v>
      </c>
      <c r="C21" s="6"/>
      <c r="D21" s="6">
        <v>65.38</v>
      </c>
      <c r="E21" s="8"/>
      <c r="F21" s="6" t="s">
        <v>166</v>
      </c>
      <c r="G21" s="6" t="s">
        <v>170</v>
      </c>
      <c r="H21" s="6">
        <v>26</v>
      </c>
      <c r="I21" s="6"/>
      <c r="J21" s="6">
        <v>26</v>
      </c>
      <c r="K21" s="6"/>
      <c r="L21" s="6"/>
    </row>
    <row r="22" spans="1:12" x14ac:dyDescent="0.3">
      <c r="A22" s="6"/>
      <c r="B22" s="6"/>
      <c r="C22" s="6"/>
      <c r="D22" s="6"/>
      <c r="E22" s="8"/>
      <c r="F22" s="6" t="s">
        <v>168</v>
      </c>
      <c r="G22" s="6" t="s">
        <v>171</v>
      </c>
      <c r="H22" s="6">
        <v>4.95</v>
      </c>
      <c r="I22" s="6"/>
      <c r="J22" s="6">
        <v>4.95</v>
      </c>
      <c r="K22" s="6"/>
      <c r="L22" s="6"/>
    </row>
    <row r="23" spans="1:12" x14ac:dyDescent="0.3">
      <c r="A23" s="6"/>
      <c r="B23" s="6"/>
      <c r="C23" s="6"/>
      <c r="D23" s="6"/>
      <c r="E23" s="8">
        <v>45443</v>
      </c>
      <c r="F23" s="6" t="s">
        <v>172</v>
      </c>
      <c r="G23" s="30" t="s">
        <v>152</v>
      </c>
      <c r="H23" s="30">
        <v>311.74</v>
      </c>
      <c r="I23" s="6"/>
      <c r="J23" s="6">
        <v>311.74</v>
      </c>
      <c r="K23" s="6"/>
      <c r="L23" s="6"/>
    </row>
    <row r="24" spans="1:12" x14ac:dyDescent="0.3">
      <c r="A24" s="6"/>
      <c r="B24" s="6"/>
      <c r="C24" s="6"/>
      <c r="D24" s="6"/>
      <c r="E24" s="8"/>
      <c r="F24" s="6"/>
      <c r="G24" s="6"/>
      <c r="H24" s="6"/>
      <c r="I24" s="6"/>
      <c r="J24" s="6"/>
      <c r="K24" s="6"/>
      <c r="L24" s="6"/>
    </row>
    <row r="25" spans="1:12" x14ac:dyDescent="0.3">
      <c r="A25" s="6"/>
      <c r="B25" s="6"/>
      <c r="C25" s="6"/>
      <c r="D25" s="6"/>
      <c r="E25" s="8"/>
      <c r="F25" s="6"/>
      <c r="G25" s="6"/>
      <c r="H25" s="6"/>
      <c r="I25" s="6"/>
      <c r="J25" s="6"/>
      <c r="K25" s="6"/>
      <c r="L25" s="6"/>
    </row>
    <row r="26" spans="1:12" x14ac:dyDescent="0.3">
      <c r="A26" s="6"/>
      <c r="B26" s="6"/>
      <c r="C26" s="6"/>
      <c r="D26" s="6"/>
      <c r="E26" s="8"/>
      <c r="F26" s="6"/>
      <c r="G26" s="6"/>
      <c r="H26" s="6"/>
      <c r="I26" s="6"/>
      <c r="J26" s="6"/>
      <c r="K26" s="6"/>
      <c r="L26" s="6"/>
    </row>
    <row r="27" spans="1:12" x14ac:dyDescent="0.3">
      <c r="A27" s="10"/>
      <c r="B27" s="6"/>
      <c r="C27" s="6"/>
      <c r="D27" s="4"/>
      <c r="E27" s="5" t="s">
        <v>56</v>
      </c>
      <c r="F27" s="6"/>
      <c r="G27" s="6"/>
      <c r="H27" s="4">
        <f>SUM(H15:H26)</f>
        <v>1034.17</v>
      </c>
      <c r="I27" s="4">
        <f>SUM(I15:I26)</f>
        <v>13.28</v>
      </c>
      <c r="J27" s="4">
        <f>SUM(J15:J26)</f>
        <v>1047.4500000000003</v>
      </c>
      <c r="K27" s="6"/>
      <c r="L27" s="6"/>
    </row>
    <row r="28" spans="1:12" x14ac:dyDescent="0.3">
      <c r="A28" s="7"/>
      <c r="B28" s="6"/>
      <c r="C28" s="6"/>
      <c r="D28" s="6"/>
      <c r="E28" s="7">
        <v>45473</v>
      </c>
      <c r="F28" s="6" t="s">
        <v>162</v>
      </c>
      <c r="G28" s="6" t="s">
        <v>177</v>
      </c>
      <c r="H28" s="6">
        <v>68.400000000000006</v>
      </c>
      <c r="I28" s="6"/>
      <c r="J28" s="6">
        <v>68.400000000000006</v>
      </c>
      <c r="K28" s="6"/>
      <c r="L28" s="6"/>
    </row>
    <row r="29" spans="1:12" x14ac:dyDescent="0.3">
      <c r="A29" s="4" t="s">
        <v>57</v>
      </c>
      <c r="B29" s="6"/>
      <c r="C29" s="6"/>
      <c r="D29" s="4">
        <f>SUM(D20:D28)</f>
        <v>83.06</v>
      </c>
      <c r="E29" s="7"/>
      <c r="F29" s="6" t="s">
        <v>178</v>
      </c>
      <c r="G29" s="6" t="s">
        <v>179</v>
      </c>
      <c r="H29" s="6">
        <v>50.38</v>
      </c>
      <c r="I29" s="6"/>
      <c r="J29" s="6">
        <v>50.38</v>
      </c>
      <c r="K29" s="6"/>
      <c r="L29" s="6"/>
    </row>
    <row r="30" spans="1:12" x14ac:dyDescent="0.3">
      <c r="A30" s="6"/>
      <c r="B30" s="6"/>
      <c r="C30" s="6"/>
      <c r="D30" s="6">
        <f t="shared" ref="D30:D48" si="1">SUM(C30:C30)</f>
        <v>0</v>
      </c>
      <c r="E30" s="8"/>
      <c r="F30" s="6" t="s">
        <v>180</v>
      </c>
      <c r="G30" s="6" t="s">
        <v>181</v>
      </c>
      <c r="H30" s="6">
        <v>65</v>
      </c>
      <c r="I30" s="6">
        <v>13</v>
      </c>
      <c r="J30" s="6">
        <v>78</v>
      </c>
      <c r="K30" s="6"/>
      <c r="L30" s="6"/>
    </row>
    <row r="31" spans="1:12" x14ac:dyDescent="0.3">
      <c r="B31" s="7"/>
      <c r="C31" s="6"/>
      <c r="D31" s="6"/>
      <c r="E31" s="8"/>
      <c r="F31" s="6" t="s">
        <v>182</v>
      </c>
      <c r="G31" s="11" t="s">
        <v>183</v>
      </c>
      <c r="H31" s="11">
        <v>500</v>
      </c>
      <c r="I31" s="11"/>
      <c r="J31" s="11">
        <v>500</v>
      </c>
      <c r="K31" s="6"/>
      <c r="L31" s="6"/>
    </row>
    <row r="32" spans="1:12" x14ac:dyDescent="0.3">
      <c r="B32" s="7"/>
      <c r="C32" s="6"/>
      <c r="D32" s="6"/>
      <c r="E32" s="8"/>
      <c r="F32" s="6" t="s">
        <v>182</v>
      </c>
      <c r="G32" s="11" t="s">
        <v>184</v>
      </c>
      <c r="H32" s="11">
        <v>562.5</v>
      </c>
      <c r="I32" s="11"/>
      <c r="J32" s="11">
        <v>562.5</v>
      </c>
      <c r="K32" s="6"/>
      <c r="L32" s="6"/>
    </row>
    <row r="33" spans="1:12" x14ac:dyDescent="0.3">
      <c r="A33" s="6"/>
      <c r="B33" s="6"/>
      <c r="C33" s="6"/>
      <c r="D33" s="6">
        <f t="shared" si="1"/>
        <v>0</v>
      </c>
      <c r="E33" s="8"/>
      <c r="F33" s="6" t="s">
        <v>185</v>
      </c>
      <c r="G33" s="6" t="s">
        <v>186</v>
      </c>
      <c r="H33" s="6">
        <v>30.15</v>
      </c>
      <c r="I33" s="6"/>
      <c r="J33" s="6">
        <v>30.15</v>
      </c>
      <c r="K33" s="6"/>
      <c r="L33" s="6"/>
    </row>
    <row r="34" spans="1:12" x14ac:dyDescent="0.3">
      <c r="A34" s="6"/>
      <c r="B34" s="6"/>
      <c r="C34" s="6"/>
      <c r="D34" s="6"/>
      <c r="E34" s="8"/>
      <c r="F34" s="6" t="s">
        <v>185</v>
      </c>
      <c r="G34" s="6" t="s">
        <v>188</v>
      </c>
      <c r="H34" s="6">
        <v>22.95</v>
      </c>
      <c r="I34" s="6"/>
      <c r="J34" s="6">
        <v>22.95</v>
      </c>
      <c r="K34" s="6"/>
      <c r="L34" s="6"/>
    </row>
    <row r="35" spans="1:12" x14ac:dyDescent="0.3">
      <c r="A35" s="6"/>
      <c r="B35" s="6"/>
      <c r="C35" s="6"/>
      <c r="D35" s="6"/>
      <c r="E35" s="8"/>
      <c r="F35" s="6" t="s">
        <v>185</v>
      </c>
      <c r="G35" s="6" t="s">
        <v>187</v>
      </c>
      <c r="H35" s="6">
        <v>273.82</v>
      </c>
      <c r="I35" s="6"/>
      <c r="J35" s="6">
        <v>273.82</v>
      </c>
      <c r="K35" s="6"/>
      <c r="L35" s="6"/>
    </row>
    <row r="36" spans="1:12" x14ac:dyDescent="0.3">
      <c r="A36" s="4" t="s">
        <v>59</v>
      </c>
      <c r="B36" s="6"/>
      <c r="C36" s="6"/>
      <c r="D36" s="4">
        <f>SUM(D31:D33)</f>
        <v>0</v>
      </c>
      <c r="E36" s="5" t="s">
        <v>57</v>
      </c>
      <c r="F36" s="6"/>
      <c r="G36" s="6"/>
      <c r="H36" s="4">
        <f>SUM(H28:H35)</f>
        <v>1573.2</v>
      </c>
      <c r="I36" s="4">
        <v>13</v>
      </c>
      <c r="J36" s="4">
        <f>SUM(J28:J35)</f>
        <v>1586.2</v>
      </c>
      <c r="K36" s="6"/>
      <c r="L36" s="6"/>
    </row>
    <row r="37" spans="1:12" x14ac:dyDescent="0.3">
      <c r="A37" s="8">
        <v>45531</v>
      </c>
      <c r="B37" s="6" t="s">
        <v>231</v>
      </c>
      <c r="C37" s="6"/>
      <c r="D37" s="6">
        <v>80.38</v>
      </c>
      <c r="E37" s="7">
        <v>45493</v>
      </c>
      <c r="F37" s="6" t="s">
        <v>198</v>
      </c>
      <c r="G37" s="6" t="s">
        <v>199</v>
      </c>
      <c r="H37" s="6">
        <v>273.62</v>
      </c>
      <c r="I37" s="6"/>
      <c r="J37" s="6">
        <v>273.62</v>
      </c>
      <c r="K37" s="6"/>
      <c r="L37" s="6"/>
    </row>
    <row r="38" spans="1:12" x14ac:dyDescent="0.3">
      <c r="A38" s="7"/>
      <c r="B38" s="6"/>
      <c r="C38" s="6"/>
      <c r="D38" s="6"/>
      <c r="E38" s="7">
        <v>45493</v>
      </c>
      <c r="F38" s="6" t="s">
        <v>203</v>
      </c>
      <c r="G38" s="30" t="s">
        <v>202</v>
      </c>
      <c r="H38" s="30">
        <v>68.599999999999994</v>
      </c>
      <c r="I38" s="6"/>
      <c r="J38" s="6">
        <v>68.599999999999994</v>
      </c>
      <c r="K38" s="6"/>
      <c r="L38" s="6"/>
    </row>
    <row r="39" spans="1:12" x14ac:dyDescent="0.3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  <c r="L39" s="6"/>
    </row>
    <row r="40" spans="1:12" x14ac:dyDescent="0.3">
      <c r="A40" s="4" t="s">
        <v>60</v>
      </c>
      <c r="B40" s="6"/>
      <c r="C40" s="6"/>
      <c r="D40" s="4">
        <f>SUM(D37:D39)</f>
        <v>80.38</v>
      </c>
      <c r="E40" s="7"/>
      <c r="F40" s="6"/>
      <c r="G40" s="6"/>
      <c r="H40" s="6"/>
      <c r="I40" s="6"/>
      <c r="J40" s="6"/>
      <c r="K40" s="6"/>
      <c r="L40" s="6"/>
    </row>
    <row r="41" spans="1:12" x14ac:dyDescent="0.3">
      <c r="A41" s="8">
        <v>45559</v>
      </c>
      <c r="B41" s="6" t="s">
        <v>217</v>
      </c>
      <c r="C41" s="6"/>
      <c r="D41" s="16">
        <v>7487.5</v>
      </c>
      <c r="E41" s="7"/>
      <c r="F41" s="6"/>
      <c r="G41" s="6"/>
      <c r="H41" s="6"/>
      <c r="I41" s="6"/>
      <c r="J41" s="6"/>
      <c r="K41" s="6"/>
      <c r="L41" s="6"/>
    </row>
    <row r="42" spans="1:12" x14ac:dyDescent="0.3">
      <c r="A42" s="8">
        <v>45546</v>
      </c>
      <c r="B42" s="6" t="s">
        <v>218</v>
      </c>
      <c r="C42" s="6"/>
      <c r="D42" s="6">
        <v>450</v>
      </c>
      <c r="E42" s="7"/>
      <c r="F42" s="6"/>
      <c r="G42" s="11"/>
      <c r="H42" s="11"/>
      <c r="I42" s="6"/>
      <c r="J42" s="6"/>
      <c r="K42" s="6"/>
      <c r="L42" s="6"/>
    </row>
    <row r="43" spans="1:12" x14ac:dyDescent="0.3">
      <c r="A43" s="8">
        <v>45565</v>
      </c>
      <c r="B43" s="6" t="s">
        <v>221</v>
      </c>
      <c r="C43" s="6"/>
      <c r="D43" s="6">
        <v>92.15</v>
      </c>
      <c r="E43" s="7"/>
      <c r="F43" s="6"/>
      <c r="G43" s="6"/>
      <c r="H43" s="6"/>
      <c r="I43" s="6"/>
      <c r="J43" s="6"/>
      <c r="K43" s="6"/>
      <c r="L43" s="6"/>
    </row>
    <row r="44" spans="1:12" x14ac:dyDescent="0.3">
      <c r="A44" s="8"/>
      <c r="B44" s="6"/>
      <c r="C44" s="6"/>
      <c r="D44" s="6"/>
      <c r="E44" s="7"/>
      <c r="F44" s="6"/>
      <c r="G44" s="6"/>
      <c r="H44" s="6"/>
      <c r="I44" s="6"/>
      <c r="J44" s="6"/>
      <c r="K44" s="6"/>
      <c r="L44" s="6"/>
    </row>
    <row r="45" spans="1:12" x14ac:dyDescent="0.3">
      <c r="A45" s="8"/>
      <c r="B45" s="6"/>
      <c r="C45" s="6"/>
      <c r="D45" s="6"/>
      <c r="E45" s="7"/>
      <c r="F45" s="6"/>
      <c r="G45" s="6"/>
      <c r="H45" s="6"/>
      <c r="I45" s="6"/>
      <c r="J45" s="6"/>
      <c r="K45" s="6"/>
      <c r="L45" s="6"/>
    </row>
    <row r="46" spans="1:12" x14ac:dyDescent="0.3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  <c r="L46" s="6"/>
    </row>
    <row r="47" spans="1:12" x14ac:dyDescent="0.3">
      <c r="A47" s="6"/>
      <c r="B47" s="6"/>
      <c r="C47" s="6"/>
      <c r="D47" s="6"/>
      <c r="E47" s="5" t="s">
        <v>59</v>
      </c>
      <c r="F47" s="6"/>
      <c r="G47" s="6"/>
      <c r="H47" s="4">
        <f>SUM(H37:H46)</f>
        <v>342.22</v>
      </c>
      <c r="I47" s="4">
        <f t="shared" ref="I47" si="2">SUM(I37:I45)</f>
        <v>0</v>
      </c>
      <c r="J47" s="4">
        <f>SUM(J37:J46)</f>
        <v>342.22</v>
      </c>
      <c r="K47" s="6"/>
      <c r="L47" s="6"/>
    </row>
    <row r="48" spans="1:12" x14ac:dyDescent="0.3">
      <c r="A48" s="6"/>
      <c r="B48" s="6"/>
      <c r="C48" s="6"/>
      <c r="D48" s="6">
        <f t="shared" si="1"/>
        <v>0</v>
      </c>
      <c r="E48" s="8">
        <v>45531</v>
      </c>
      <c r="F48" s="6" t="s">
        <v>200</v>
      </c>
      <c r="G48" s="6" t="s">
        <v>201</v>
      </c>
      <c r="H48" s="6">
        <v>68.400000000000006</v>
      </c>
      <c r="I48" s="6"/>
      <c r="J48" s="6">
        <v>68.400000000000006</v>
      </c>
      <c r="K48" s="6"/>
      <c r="L48" s="6"/>
    </row>
    <row r="49" spans="1:14" x14ac:dyDescent="0.3">
      <c r="A49" s="6"/>
      <c r="B49" s="6"/>
      <c r="C49" s="6"/>
      <c r="D49" s="6"/>
      <c r="E49" s="8"/>
      <c r="F49" s="6" t="s">
        <v>185</v>
      </c>
      <c r="G49" s="6" t="s">
        <v>152</v>
      </c>
      <c r="H49" s="6">
        <v>273.82</v>
      </c>
      <c r="I49" s="6"/>
      <c r="J49" s="6">
        <v>273.82</v>
      </c>
      <c r="K49" s="6"/>
      <c r="L49" s="6"/>
    </row>
    <row r="50" spans="1:14" x14ac:dyDescent="0.3">
      <c r="A50" s="6"/>
      <c r="B50" s="6"/>
      <c r="C50" s="6"/>
      <c r="D50" s="6"/>
      <c r="E50" s="8"/>
      <c r="F50" s="6" t="s">
        <v>204</v>
      </c>
      <c r="G50" s="6" t="s">
        <v>205</v>
      </c>
      <c r="H50" s="6">
        <v>500</v>
      </c>
      <c r="I50" s="6"/>
      <c r="J50" s="6">
        <v>500</v>
      </c>
      <c r="K50" s="6"/>
      <c r="L50" s="6"/>
    </row>
    <row r="51" spans="1:14" x14ac:dyDescent="0.3">
      <c r="A51" s="4" t="s">
        <v>66</v>
      </c>
      <c r="B51" s="6"/>
      <c r="C51" s="6"/>
      <c r="D51" s="4">
        <f>SUM(D41:D48)</f>
        <v>8029.65</v>
      </c>
      <c r="E51" s="8"/>
      <c r="F51" s="6"/>
      <c r="G51" s="6"/>
      <c r="H51" s="6"/>
      <c r="I51" s="6"/>
      <c r="J51" s="6"/>
      <c r="K51" s="6"/>
      <c r="L51" s="6"/>
    </row>
    <row r="52" spans="1:14" x14ac:dyDescent="0.3">
      <c r="A52" s="8">
        <v>45568</v>
      </c>
      <c r="B52" s="6" t="s">
        <v>232</v>
      </c>
      <c r="C52" s="6"/>
      <c r="D52" s="6">
        <v>250</v>
      </c>
      <c r="E52" s="5" t="s">
        <v>60</v>
      </c>
      <c r="F52" s="6"/>
      <c r="G52" s="6"/>
      <c r="H52" s="4">
        <f>SUM(H48:H51)</f>
        <v>842.22</v>
      </c>
      <c r="I52" s="6"/>
      <c r="J52" s="4">
        <f t="shared" ref="J52" si="3">SUM(H52:I52)</f>
        <v>842.22</v>
      </c>
      <c r="K52" s="6"/>
      <c r="L52" s="6"/>
    </row>
    <row r="53" spans="1:14" x14ac:dyDescent="0.3">
      <c r="A53" s="7">
        <v>45572</v>
      </c>
      <c r="B53" s="6" t="s">
        <v>232</v>
      </c>
      <c r="C53" s="6"/>
      <c r="D53" s="6">
        <v>100</v>
      </c>
      <c r="E53" s="8">
        <v>45553</v>
      </c>
      <c r="F53" s="6" t="s">
        <v>207</v>
      </c>
      <c r="G53" s="6" t="s">
        <v>208</v>
      </c>
      <c r="H53" s="6">
        <v>350</v>
      </c>
      <c r="I53" s="6"/>
      <c r="J53" s="6">
        <v>350</v>
      </c>
      <c r="K53" s="6"/>
      <c r="L53" s="6"/>
    </row>
    <row r="54" spans="1:14" x14ac:dyDescent="0.3">
      <c r="A54" s="6"/>
      <c r="B54" s="6"/>
      <c r="C54" s="6"/>
      <c r="D54" s="6"/>
      <c r="E54" s="8">
        <v>45547</v>
      </c>
      <c r="F54" s="6" t="s">
        <v>139</v>
      </c>
      <c r="G54" s="6" t="s">
        <v>209</v>
      </c>
      <c r="H54" s="6">
        <v>75</v>
      </c>
      <c r="I54" s="6"/>
      <c r="J54" s="6">
        <v>75</v>
      </c>
      <c r="K54" s="6"/>
      <c r="L54" s="6"/>
    </row>
    <row r="55" spans="1:14" x14ac:dyDescent="0.3">
      <c r="A55" s="6"/>
      <c r="B55" s="6"/>
      <c r="C55" s="6"/>
      <c r="D55" s="6"/>
      <c r="E55" s="8">
        <v>45547</v>
      </c>
      <c r="F55" s="6" t="s">
        <v>200</v>
      </c>
      <c r="G55" s="6" t="s">
        <v>210</v>
      </c>
      <c r="H55" s="6">
        <v>68.400000000000006</v>
      </c>
      <c r="I55" s="6"/>
      <c r="J55" s="6">
        <v>68.400000000000006</v>
      </c>
      <c r="K55" s="6"/>
      <c r="L55" s="6"/>
    </row>
    <row r="56" spans="1:14" x14ac:dyDescent="0.3">
      <c r="A56" s="4" t="s">
        <v>72</v>
      </c>
      <c r="B56" s="6"/>
      <c r="C56" s="6"/>
      <c r="D56" s="4">
        <f>SUM(D52:D55)</f>
        <v>350</v>
      </c>
      <c r="E56" s="8">
        <v>45539</v>
      </c>
      <c r="F56" s="6" t="s">
        <v>147</v>
      </c>
      <c r="G56" s="6" t="s">
        <v>216</v>
      </c>
      <c r="H56" s="6">
        <v>77.2</v>
      </c>
      <c r="I56" s="6"/>
      <c r="J56" s="6">
        <v>77.2</v>
      </c>
      <c r="K56" s="6"/>
      <c r="L56" s="6"/>
    </row>
    <row r="57" spans="1:14" x14ac:dyDescent="0.3">
      <c r="A57" s="8">
        <v>45610</v>
      </c>
      <c r="B57" s="6" t="s">
        <v>245</v>
      </c>
      <c r="C57" s="6"/>
      <c r="D57" s="6">
        <v>62.98</v>
      </c>
      <c r="E57" s="8">
        <v>45539</v>
      </c>
      <c r="F57" s="6" t="s">
        <v>211</v>
      </c>
      <c r="G57" s="6" t="s">
        <v>266</v>
      </c>
      <c r="H57" s="6">
        <v>105</v>
      </c>
      <c r="I57" s="6">
        <v>21</v>
      </c>
      <c r="J57" s="6">
        <v>126</v>
      </c>
      <c r="K57" s="6"/>
      <c r="L57" s="6"/>
    </row>
    <row r="58" spans="1:14" x14ac:dyDescent="0.3">
      <c r="A58" s="7"/>
      <c r="B58" s="6"/>
      <c r="C58" s="6"/>
      <c r="D58" s="6"/>
      <c r="E58" s="8">
        <v>45539</v>
      </c>
      <c r="F58" s="6" t="s">
        <v>212</v>
      </c>
      <c r="G58" s="6" t="s">
        <v>213</v>
      </c>
      <c r="H58" s="6">
        <v>80.38</v>
      </c>
      <c r="I58" s="6"/>
      <c r="J58" s="6">
        <v>80.38</v>
      </c>
      <c r="K58" s="6"/>
      <c r="L58" s="6"/>
    </row>
    <row r="59" spans="1:14" x14ac:dyDescent="0.3">
      <c r="A59" s="6"/>
      <c r="B59" s="6"/>
      <c r="C59" s="6"/>
      <c r="D59" s="6"/>
      <c r="E59" s="8">
        <v>45538</v>
      </c>
      <c r="F59" s="6" t="s">
        <v>214</v>
      </c>
      <c r="G59" s="6" t="s">
        <v>215</v>
      </c>
      <c r="H59" s="6">
        <v>132.57</v>
      </c>
      <c r="I59" s="6">
        <v>26.51</v>
      </c>
      <c r="J59" s="6">
        <v>159.08000000000001</v>
      </c>
      <c r="K59" s="6"/>
      <c r="L59" s="6"/>
    </row>
    <row r="60" spans="1:14" x14ac:dyDescent="0.3">
      <c r="A60" s="4" t="s">
        <v>75</v>
      </c>
      <c r="B60" s="6"/>
      <c r="C60" s="6"/>
      <c r="D60" s="4">
        <v>62.98</v>
      </c>
      <c r="E60" s="8">
        <v>45565</v>
      </c>
      <c r="F60" s="6" t="s">
        <v>147</v>
      </c>
      <c r="G60" s="6" t="s">
        <v>152</v>
      </c>
      <c r="H60" s="6">
        <v>273.82</v>
      </c>
      <c r="I60" s="4"/>
      <c r="J60" s="6">
        <v>273.82</v>
      </c>
      <c r="K60" s="6"/>
      <c r="L60" s="6"/>
    </row>
    <row r="61" spans="1:14" x14ac:dyDescent="0.3">
      <c r="A61" s="7">
        <v>45657</v>
      </c>
      <c r="B61" s="6" t="s">
        <v>264</v>
      </c>
      <c r="C61" s="6"/>
      <c r="D61" s="6">
        <v>89.65</v>
      </c>
      <c r="E61" s="8"/>
      <c r="F61" s="6" t="s">
        <v>220</v>
      </c>
      <c r="G61" s="6" t="s">
        <v>219</v>
      </c>
      <c r="H61" s="6">
        <v>18</v>
      </c>
      <c r="I61" s="4"/>
      <c r="J61" s="6">
        <v>18</v>
      </c>
      <c r="K61" s="6"/>
      <c r="L61" s="6"/>
    </row>
    <row r="62" spans="1:14" x14ac:dyDescent="0.3">
      <c r="A62" s="6"/>
      <c r="B62" s="6"/>
      <c r="C62" s="6"/>
      <c r="D62" s="6"/>
      <c r="E62" s="10" t="s">
        <v>89</v>
      </c>
      <c r="F62" s="6"/>
      <c r="G62" s="6"/>
      <c r="H62" s="4">
        <f>SUM(H53:H61)</f>
        <v>1180.3699999999999</v>
      </c>
      <c r="I62" s="4">
        <f>SUM(I53:I60)</f>
        <v>47.510000000000005</v>
      </c>
      <c r="J62" s="4">
        <f>SUM(J53:J61)</f>
        <v>1227.8800000000001</v>
      </c>
      <c r="K62" s="6"/>
      <c r="L62" s="6"/>
    </row>
    <row r="63" spans="1:14" x14ac:dyDescent="0.3">
      <c r="A63" s="9"/>
      <c r="B63" s="6"/>
      <c r="C63" s="6"/>
      <c r="D63" s="6"/>
      <c r="E63" s="8">
        <v>45572</v>
      </c>
      <c r="F63" s="6" t="s">
        <v>162</v>
      </c>
      <c r="G63" s="6" t="s">
        <v>163</v>
      </c>
      <c r="H63" s="6">
        <v>68.400000000000006</v>
      </c>
      <c r="I63" s="4"/>
      <c r="J63" s="6">
        <v>68.400000000000006</v>
      </c>
      <c r="K63" s="6"/>
      <c r="L63" s="6"/>
      <c r="N63" s="40"/>
    </row>
    <row r="64" spans="1:14" x14ac:dyDescent="0.3">
      <c r="A64" s="9"/>
      <c r="B64" s="6"/>
      <c r="C64" s="6"/>
      <c r="D64" s="6"/>
      <c r="E64" s="8">
        <v>45566</v>
      </c>
      <c r="F64" s="6" t="s">
        <v>204</v>
      </c>
      <c r="G64" s="6" t="s">
        <v>205</v>
      </c>
      <c r="H64" s="6">
        <v>600</v>
      </c>
      <c r="I64" s="6"/>
      <c r="J64" s="6">
        <v>600</v>
      </c>
      <c r="K64" s="6"/>
      <c r="L64" s="6"/>
    </row>
    <row r="65" spans="1:12" x14ac:dyDescent="0.3">
      <c r="A65" s="4" t="s">
        <v>76</v>
      </c>
      <c r="B65" s="6"/>
      <c r="C65" s="6"/>
      <c r="D65" s="4">
        <v>89.65</v>
      </c>
      <c r="E65" s="8">
        <v>45596</v>
      </c>
      <c r="F65" s="6" t="s">
        <v>185</v>
      </c>
      <c r="G65" s="6" t="s">
        <v>152</v>
      </c>
      <c r="H65" s="6">
        <v>273.82</v>
      </c>
      <c r="I65" s="6"/>
      <c r="J65" s="6">
        <v>273.82</v>
      </c>
      <c r="K65" s="6"/>
      <c r="L65" s="6"/>
    </row>
    <row r="66" spans="1:12" x14ac:dyDescent="0.3">
      <c r="A66" s="8"/>
      <c r="B66" s="6"/>
      <c r="C66" s="6"/>
      <c r="D66" s="6"/>
      <c r="E66" s="8">
        <v>45596</v>
      </c>
      <c r="F66" s="6" t="s">
        <v>233</v>
      </c>
      <c r="G66" s="30" t="s">
        <v>234</v>
      </c>
      <c r="H66" s="30">
        <v>5.4</v>
      </c>
      <c r="I66" s="6"/>
      <c r="J66" s="6">
        <v>5.4</v>
      </c>
      <c r="K66" s="6"/>
      <c r="L66" s="6"/>
    </row>
    <row r="67" spans="1:12" x14ac:dyDescent="0.3">
      <c r="A67" s="8"/>
      <c r="B67" s="6"/>
      <c r="C67" s="6"/>
      <c r="D67" s="6"/>
      <c r="E67" s="8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8"/>
      <c r="F68" s="6"/>
      <c r="G68" s="6"/>
      <c r="H68" s="6"/>
      <c r="I68" s="6"/>
      <c r="J68" s="6"/>
      <c r="K68" s="6"/>
      <c r="L68" s="6"/>
    </row>
    <row r="69" spans="1:12" x14ac:dyDescent="0.3">
      <c r="A69" s="4" t="s">
        <v>86</v>
      </c>
      <c r="B69" s="6"/>
      <c r="C69" s="6"/>
      <c r="E69" s="8"/>
      <c r="F69" s="6"/>
      <c r="G69" s="6"/>
      <c r="H69" s="6"/>
      <c r="I69" s="6"/>
      <c r="J69" s="6"/>
      <c r="K69" s="6"/>
      <c r="L69" s="6"/>
    </row>
    <row r="70" spans="1:12" x14ac:dyDescent="0.3">
      <c r="A70" s="6" t="s">
        <v>297</v>
      </c>
      <c r="B70" s="6"/>
      <c r="C70" s="6"/>
      <c r="D70" s="45">
        <v>84.84</v>
      </c>
      <c r="E70" s="10" t="s">
        <v>69</v>
      </c>
      <c r="F70" s="4" t="s">
        <v>14</v>
      </c>
      <c r="G70" s="6"/>
      <c r="H70" s="4">
        <f>SUM(H63:H69)</f>
        <v>947.62</v>
      </c>
      <c r="I70" s="4">
        <f>SUM(I64:I69)</f>
        <v>0</v>
      </c>
      <c r="J70" s="4">
        <f>SUM(J63:J69)</f>
        <v>947.62</v>
      </c>
      <c r="K70" s="6"/>
      <c r="L70" s="6"/>
    </row>
    <row r="71" spans="1:12" x14ac:dyDescent="0.3">
      <c r="A71" s="7"/>
      <c r="B71" s="6"/>
      <c r="C71" s="6"/>
      <c r="D71" s="6"/>
      <c r="E71" s="8">
        <v>45607</v>
      </c>
      <c r="F71" s="6" t="s">
        <v>235</v>
      </c>
      <c r="G71" s="6" t="s">
        <v>238</v>
      </c>
      <c r="H71" s="6">
        <v>358</v>
      </c>
      <c r="I71" s="6"/>
      <c r="J71" s="6">
        <v>358</v>
      </c>
      <c r="K71" s="6"/>
      <c r="L71" s="6"/>
    </row>
    <row r="72" spans="1:12" x14ac:dyDescent="0.3">
      <c r="A72" s="6"/>
      <c r="B72" s="6"/>
      <c r="C72" s="6"/>
      <c r="D72" s="6"/>
      <c r="E72" s="6"/>
      <c r="F72" s="6" t="s">
        <v>236</v>
      </c>
      <c r="G72" s="11" t="s">
        <v>237</v>
      </c>
      <c r="H72" s="6">
        <v>50</v>
      </c>
      <c r="I72" s="6"/>
      <c r="J72" s="6">
        <v>50</v>
      </c>
      <c r="K72" s="6"/>
      <c r="L72" s="6"/>
    </row>
    <row r="73" spans="1:12" x14ac:dyDescent="0.3">
      <c r="A73" s="7"/>
      <c r="B73" s="6"/>
      <c r="C73" s="6"/>
      <c r="D73" s="6"/>
      <c r="E73" s="6"/>
      <c r="F73" s="6" t="s">
        <v>212</v>
      </c>
      <c r="G73" s="6" t="s">
        <v>213</v>
      </c>
      <c r="H73" s="6">
        <v>62.98</v>
      </c>
      <c r="I73" s="6"/>
      <c r="J73" s="6">
        <v>62.98</v>
      </c>
      <c r="K73" s="6"/>
      <c r="L73" s="6"/>
    </row>
    <row r="74" spans="1:12" x14ac:dyDescent="0.3">
      <c r="A74" s="6"/>
      <c r="B74" s="6"/>
      <c r="C74" s="6"/>
      <c r="D74" s="4"/>
      <c r="E74" s="6"/>
      <c r="F74" s="6" t="s">
        <v>162</v>
      </c>
      <c r="G74" s="6" t="s">
        <v>163</v>
      </c>
      <c r="H74" s="6">
        <v>71.400000000000006</v>
      </c>
      <c r="I74" s="6"/>
      <c r="J74" s="6">
        <v>71.400000000000006</v>
      </c>
      <c r="K74" s="6"/>
      <c r="L74" s="6"/>
    </row>
    <row r="75" spans="1:12" x14ac:dyDescent="0.3">
      <c r="A75" s="4" t="s">
        <v>296</v>
      </c>
      <c r="B75" s="6"/>
      <c r="C75" s="6"/>
      <c r="D75" s="4">
        <f>SUM(D70:D74)</f>
        <v>84.84</v>
      </c>
      <c r="E75" s="6"/>
      <c r="F75" s="6" t="s">
        <v>185</v>
      </c>
      <c r="G75" s="6" t="s">
        <v>239</v>
      </c>
      <c r="H75" s="30">
        <v>104.65</v>
      </c>
      <c r="I75" s="6"/>
      <c r="J75" s="6">
        <v>104.65</v>
      </c>
      <c r="K75" s="6"/>
      <c r="L75" s="6"/>
    </row>
    <row r="76" spans="1:12" x14ac:dyDescent="0.3">
      <c r="A76" s="6"/>
      <c r="B76" s="6"/>
      <c r="C76" s="6"/>
      <c r="D76" s="6"/>
      <c r="E76" s="6"/>
      <c r="F76" s="6" t="s">
        <v>240</v>
      </c>
      <c r="G76" s="6" t="s">
        <v>241</v>
      </c>
      <c r="H76" s="6">
        <v>57.95</v>
      </c>
      <c r="I76" s="6">
        <v>11.59</v>
      </c>
      <c r="J76" s="6">
        <v>69.540000000000006</v>
      </c>
      <c r="K76" s="6"/>
      <c r="L76" s="6"/>
    </row>
    <row r="77" spans="1:12" x14ac:dyDescent="0.3">
      <c r="A77" s="6"/>
      <c r="B77" s="6"/>
      <c r="C77" s="6"/>
      <c r="D77" s="6"/>
      <c r="E77" s="6"/>
      <c r="F77" s="6" t="s">
        <v>242</v>
      </c>
      <c r="G77" s="6" t="s">
        <v>243</v>
      </c>
      <c r="H77" s="6">
        <v>108.39</v>
      </c>
      <c r="I77" s="6">
        <v>18.170000000000002</v>
      </c>
      <c r="J77" s="6">
        <v>126.56</v>
      </c>
      <c r="K77" s="6"/>
      <c r="L77" s="6"/>
    </row>
    <row r="78" spans="1:12" x14ac:dyDescent="0.3">
      <c r="A78" s="6"/>
      <c r="B78" s="6"/>
      <c r="C78" s="6"/>
      <c r="D78" s="6"/>
      <c r="E78" s="6"/>
      <c r="F78" s="6" t="s">
        <v>180</v>
      </c>
      <c r="G78" s="6" t="s">
        <v>244</v>
      </c>
      <c r="H78" s="6">
        <v>175</v>
      </c>
      <c r="I78" s="6">
        <v>35</v>
      </c>
      <c r="J78" s="6">
        <v>210</v>
      </c>
      <c r="K78" s="6"/>
      <c r="L78" s="6"/>
    </row>
    <row r="79" spans="1:12" x14ac:dyDescent="0.3">
      <c r="A79" s="6"/>
      <c r="B79" s="6"/>
      <c r="C79" s="6"/>
      <c r="D79" s="6"/>
      <c r="E79" s="6"/>
      <c r="F79" s="6" t="s">
        <v>246</v>
      </c>
      <c r="G79" s="6" t="s">
        <v>248</v>
      </c>
      <c r="H79" s="6">
        <v>62.42</v>
      </c>
      <c r="I79" s="6">
        <v>3.18</v>
      </c>
      <c r="J79" s="6">
        <v>65.599999999999994</v>
      </c>
      <c r="K79" s="6"/>
      <c r="L79" s="6"/>
    </row>
    <row r="80" spans="1:12" x14ac:dyDescent="0.3">
      <c r="A80" s="6"/>
      <c r="B80" s="6"/>
      <c r="C80" s="6"/>
      <c r="D80" s="6"/>
      <c r="E80" s="6"/>
      <c r="F80" s="6" t="s">
        <v>249</v>
      </c>
      <c r="G80" s="6" t="s">
        <v>250</v>
      </c>
      <c r="H80" s="6">
        <v>9.9</v>
      </c>
      <c r="I80" s="6"/>
      <c r="J80" s="6">
        <v>9.9</v>
      </c>
      <c r="K80" s="6"/>
      <c r="L80" s="6"/>
    </row>
    <row r="81" spans="1:12" x14ac:dyDescent="0.3">
      <c r="A81" s="6"/>
      <c r="B81" s="6"/>
      <c r="C81" s="6"/>
      <c r="D81" s="6"/>
      <c r="E81" s="6"/>
      <c r="F81" s="6" t="s">
        <v>251</v>
      </c>
      <c r="G81" s="6" t="s">
        <v>252</v>
      </c>
      <c r="H81" s="6">
        <v>35</v>
      </c>
      <c r="I81" s="6"/>
      <c r="J81" s="6">
        <v>35</v>
      </c>
      <c r="K81" s="6"/>
      <c r="L81" s="6"/>
    </row>
    <row r="82" spans="1:12" x14ac:dyDescent="0.3">
      <c r="A82" s="6"/>
      <c r="B82" s="6"/>
      <c r="C82" s="6"/>
      <c r="D82" s="6"/>
      <c r="E82" s="6"/>
      <c r="F82" s="6" t="s">
        <v>253</v>
      </c>
      <c r="G82" s="6" t="s">
        <v>254</v>
      </c>
      <c r="H82" s="6">
        <v>99.26</v>
      </c>
      <c r="I82" s="6"/>
      <c r="J82" s="6">
        <v>99.26</v>
      </c>
      <c r="K82" s="6"/>
      <c r="L82" s="6"/>
    </row>
    <row r="83" spans="1:12" x14ac:dyDescent="0.3">
      <c r="A83" s="6"/>
      <c r="B83" s="6"/>
      <c r="C83" s="6"/>
      <c r="D83" s="6"/>
      <c r="E83" s="6"/>
      <c r="F83" s="6" t="s">
        <v>185</v>
      </c>
      <c r="G83" s="6" t="s">
        <v>247</v>
      </c>
      <c r="H83" s="6">
        <v>285</v>
      </c>
      <c r="I83" s="6"/>
      <c r="J83" s="6">
        <v>285</v>
      </c>
      <c r="K83" s="6"/>
      <c r="L83" s="6"/>
    </row>
    <row r="84" spans="1:12" x14ac:dyDescent="0.3">
      <c r="A84" s="6"/>
      <c r="B84" s="6"/>
      <c r="C84" s="6"/>
      <c r="D84" s="6"/>
      <c r="E84" s="6"/>
      <c r="F84" s="6" t="s">
        <v>233</v>
      </c>
      <c r="G84" s="6" t="s">
        <v>257</v>
      </c>
      <c r="H84" s="6">
        <v>6</v>
      </c>
      <c r="I84" s="6"/>
      <c r="J84" s="6">
        <v>6</v>
      </c>
      <c r="K84" s="6"/>
      <c r="L84" s="6"/>
    </row>
    <row r="85" spans="1:12" x14ac:dyDescent="0.3">
      <c r="A85" s="6"/>
      <c r="B85" s="6"/>
      <c r="C85" s="6"/>
      <c r="D85" s="6"/>
      <c r="E85" s="6"/>
      <c r="F85" s="6" t="s">
        <v>258</v>
      </c>
      <c r="G85" s="6" t="s">
        <v>259</v>
      </c>
      <c r="H85" s="6">
        <v>250</v>
      </c>
      <c r="I85" s="6"/>
      <c r="J85" s="6">
        <v>250</v>
      </c>
      <c r="K85" s="6"/>
      <c r="L85" s="6"/>
    </row>
    <row r="86" spans="1:12" x14ac:dyDescent="0.3">
      <c r="A86" s="6"/>
      <c r="B86" s="6"/>
      <c r="C86" s="6"/>
      <c r="D86" s="6"/>
      <c r="E86" s="4" t="s">
        <v>70</v>
      </c>
      <c r="F86" s="6"/>
      <c r="G86" s="6"/>
      <c r="H86" s="4">
        <f>SUM(H71:H85)</f>
        <v>1735.95</v>
      </c>
      <c r="I86" s="4">
        <f>SUM(I71:I83)</f>
        <v>67.940000000000012</v>
      </c>
      <c r="J86" s="4">
        <f>SUM(J71:J85)</f>
        <v>1803.8899999999999</v>
      </c>
      <c r="K86" s="6">
        <f>SUM(J14+J27+J36+J47+J52+J62+J70+J64)</f>
        <v>7442.630000000001</v>
      </c>
      <c r="L86" s="4" t="s">
        <v>120</v>
      </c>
    </row>
    <row r="87" spans="1:12" x14ac:dyDescent="0.3">
      <c r="A87" s="6"/>
      <c r="B87" s="6"/>
      <c r="C87" s="6"/>
      <c r="D87" s="6"/>
      <c r="E87" s="7">
        <v>45631</v>
      </c>
      <c r="F87" s="6" t="s">
        <v>260</v>
      </c>
      <c r="G87" s="6" t="s">
        <v>261</v>
      </c>
      <c r="H87" s="6">
        <v>700</v>
      </c>
      <c r="I87" s="6"/>
      <c r="J87" s="6">
        <v>700</v>
      </c>
      <c r="K87" s="6"/>
      <c r="L87" s="6"/>
    </row>
    <row r="88" spans="1:12" x14ac:dyDescent="0.3">
      <c r="A88" s="6"/>
      <c r="B88" s="6"/>
      <c r="C88" s="6"/>
      <c r="D88" s="6"/>
      <c r="E88" s="6"/>
      <c r="F88" s="6" t="s">
        <v>162</v>
      </c>
      <c r="G88" s="6" t="s">
        <v>163</v>
      </c>
      <c r="H88" s="6">
        <v>91</v>
      </c>
      <c r="I88" s="6"/>
      <c r="J88" s="6">
        <v>91</v>
      </c>
      <c r="K88" s="6"/>
      <c r="L88" s="6"/>
    </row>
    <row r="89" spans="1:12" x14ac:dyDescent="0.3">
      <c r="A89" s="6"/>
      <c r="B89" s="6"/>
      <c r="C89" s="6"/>
      <c r="D89" s="6"/>
      <c r="E89" s="7">
        <v>45657</v>
      </c>
      <c r="F89" s="6" t="s">
        <v>185</v>
      </c>
      <c r="G89" s="6" t="s">
        <v>152</v>
      </c>
      <c r="H89" s="6">
        <v>265.39999999999998</v>
      </c>
      <c r="I89" s="6"/>
      <c r="J89" s="6">
        <v>265.39999999999998</v>
      </c>
      <c r="K89" s="6"/>
      <c r="L89" s="6"/>
    </row>
    <row r="90" spans="1:12" x14ac:dyDescent="0.3">
      <c r="A90" s="6"/>
      <c r="B90" s="6"/>
      <c r="C90" s="6"/>
      <c r="D90" s="6"/>
      <c r="E90" s="7"/>
      <c r="F90" s="6" t="s">
        <v>262</v>
      </c>
      <c r="G90" s="6" t="s">
        <v>263</v>
      </c>
      <c r="H90" s="6">
        <v>6</v>
      </c>
      <c r="I90" s="6"/>
      <c r="J90" s="6">
        <v>6</v>
      </c>
      <c r="K90" s="6"/>
      <c r="L90" s="6"/>
    </row>
    <row r="91" spans="1:12" x14ac:dyDescent="0.3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  <c r="L91" s="6"/>
    </row>
    <row r="92" spans="1:12" x14ac:dyDescent="0.3">
      <c r="A92" s="6"/>
      <c r="B92" s="6"/>
      <c r="C92" s="6"/>
      <c r="D92" s="6"/>
      <c r="E92" s="7"/>
      <c r="F92" s="6"/>
      <c r="G92" s="6"/>
      <c r="H92" s="6"/>
      <c r="I92" s="6"/>
      <c r="J92" s="6"/>
      <c r="K92" s="6"/>
      <c r="L92" s="6"/>
    </row>
    <row r="93" spans="1:12" x14ac:dyDescent="0.3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  <c r="L93" s="6"/>
    </row>
    <row r="94" spans="1:12" x14ac:dyDescent="0.3">
      <c r="A94" s="6"/>
      <c r="B94" s="6"/>
      <c r="C94" s="6"/>
      <c r="D94" s="6"/>
      <c r="E94" s="4" t="s">
        <v>77</v>
      </c>
      <c r="F94" s="4" t="s">
        <v>76</v>
      </c>
      <c r="G94" s="6"/>
      <c r="H94" s="4">
        <f>SUM(H87:H93)</f>
        <v>1062.4000000000001</v>
      </c>
      <c r="I94" s="4">
        <f>SUM(I87:I92)</f>
        <v>0</v>
      </c>
      <c r="J94" s="4">
        <f>SUM(J87:J93)</f>
        <v>1062.4000000000001</v>
      </c>
      <c r="K94" s="6"/>
      <c r="L94" s="6"/>
    </row>
    <row r="95" spans="1:12" x14ac:dyDescent="0.3">
      <c r="A95" s="6"/>
      <c r="B95" s="6"/>
      <c r="C95" s="6"/>
      <c r="D95" s="6"/>
      <c r="E95" s="7">
        <v>45664</v>
      </c>
      <c r="F95" s="6" t="s">
        <v>272</v>
      </c>
      <c r="G95" s="6" t="s">
        <v>273</v>
      </c>
      <c r="H95" s="6">
        <v>95.2</v>
      </c>
      <c r="I95" s="6"/>
      <c r="J95" s="6">
        <v>95.2</v>
      </c>
      <c r="K95" s="6"/>
      <c r="L95" s="6"/>
    </row>
    <row r="96" spans="1:12" x14ac:dyDescent="0.3">
      <c r="A96" s="6"/>
      <c r="B96" s="6"/>
      <c r="C96" s="6"/>
      <c r="D96" s="6"/>
      <c r="E96" s="8"/>
      <c r="F96" s="6" t="s">
        <v>149</v>
      </c>
      <c r="G96" s="6" t="s">
        <v>274</v>
      </c>
      <c r="H96" s="6">
        <v>21.75</v>
      </c>
      <c r="I96" s="6"/>
      <c r="J96" s="6">
        <v>21.75</v>
      </c>
      <c r="K96" s="6"/>
      <c r="L96" s="6"/>
    </row>
    <row r="97" spans="1:12" x14ac:dyDescent="0.3">
      <c r="A97" s="6"/>
      <c r="B97" s="6"/>
      <c r="C97" s="6"/>
      <c r="D97" s="6"/>
      <c r="E97" s="8"/>
      <c r="F97" s="6" t="s">
        <v>162</v>
      </c>
      <c r="G97" s="6" t="s">
        <v>275</v>
      </c>
      <c r="H97" s="6">
        <v>71.400000000000006</v>
      </c>
      <c r="I97" s="6"/>
      <c r="J97" s="6">
        <v>71.400000000000006</v>
      </c>
      <c r="K97" s="6"/>
      <c r="L97" s="6"/>
    </row>
    <row r="98" spans="1:12" x14ac:dyDescent="0.3">
      <c r="A98" s="6"/>
      <c r="B98" s="6"/>
      <c r="C98" s="6"/>
      <c r="D98" s="6"/>
      <c r="E98" s="8"/>
      <c r="F98" s="6" t="s">
        <v>272</v>
      </c>
      <c r="G98" s="6" t="s">
        <v>276</v>
      </c>
      <c r="H98" s="6">
        <v>29.95</v>
      </c>
      <c r="I98" s="6"/>
      <c r="J98" s="6">
        <v>29.95</v>
      </c>
      <c r="K98" s="6"/>
      <c r="L98" s="6"/>
    </row>
    <row r="99" spans="1:12" x14ac:dyDescent="0.3">
      <c r="A99" s="6"/>
      <c r="B99" s="6"/>
      <c r="C99" s="6"/>
      <c r="D99" s="6"/>
      <c r="E99" s="8"/>
      <c r="F99" s="6" t="s">
        <v>277</v>
      </c>
      <c r="G99" s="6" t="s">
        <v>278</v>
      </c>
      <c r="H99" s="6">
        <v>6.66</v>
      </c>
      <c r="I99" s="6">
        <v>1.33</v>
      </c>
      <c r="J99" s="6">
        <v>7.99</v>
      </c>
      <c r="K99" s="6"/>
      <c r="L99" s="6"/>
    </row>
    <row r="100" spans="1:12" x14ac:dyDescent="0.3">
      <c r="A100" s="6"/>
      <c r="B100" s="6"/>
      <c r="C100" s="6"/>
      <c r="D100" s="6"/>
      <c r="E100" s="8"/>
      <c r="F100" s="6" t="s">
        <v>272</v>
      </c>
      <c r="G100" s="6" t="s">
        <v>152</v>
      </c>
      <c r="H100" s="6">
        <v>285</v>
      </c>
      <c r="I100" s="6"/>
      <c r="J100" s="6">
        <v>285</v>
      </c>
      <c r="K100" s="6"/>
      <c r="L100" s="6"/>
    </row>
    <row r="101" spans="1:12" x14ac:dyDescent="0.3">
      <c r="A101" s="6"/>
      <c r="B101" s="6"/>
      <c r="C101" s="6"/>
      <c r="D101" s="6"/>
      <c r="E101" s="8"/>
      <c r="F101" s="6" t="s">
        <v>272</v>
      </c>
      <c r="G101" s="6" t="s">
        <v>279</v>
      </c>
      <c r="H101" s="6">
        <v>9.9</v>
      </c>
      <c r="I101" s="6"/>
      <c r="J101" s="6">
        <v>9.9</v>
      </c>
      <c r="K101" s="6"/>
      <c r="L101" s="6"/>
    </row>
    <row r="102" spans="1:12" x14ac:dyDescent="0.3">
      <c r="A102" s="6"/>
      <c r="B102" s="6"/>
      <c r="C102" s="6"/>
      <c r="D102" s="6"/>
      <c r="E102" s="8"/>
      <c r="F102" s="6" t="s">
        <v>287</v>
      </c>
      <c r="G102" s="6" t="s">
        <v>286</v>
      </c>
      <c r="H102" s="6">
        <v>6</v>
      </c>
      <c r="I102" s="6"/>
      <c r="J102" s="6">
        <v>6</v>
      </c>
      <c r="K102" s="6"/>
      <c r="L102" s="6"/>
    </row>
    <row r="103" spans="1:12" x14ac:dyDescent="0.3">
      <c r="A103" s="6"/>
      <c r="B103" s="6"/>
      <c r="C103" s="6"/>
      <c r="D103" s="6"/>
      <c r="E103" s="8"/>
      <c r="F103" s="6"/>
      <c r="G103" s="6"/>
      <c r="H103" s="6"/>
      <c r="I103" s="6"/>
      <c r="J103" s="6"/>
      <c r="K103" s="6"/>
      <c r="L103" s="6"/>
    </row>
    <row r="104" spans="1:12" x14ac:dyDescent="0.3">
      <c r="A104" s="6"/>
      <c r="B104" s="6"/>
      <c r="C104" s="6"/>
      <c r="D104" s="6"/>
      <c r="E104" s="8"/>
      <c r="F104" s="6"/>
      <c r="G104" s="6"/>
      <c r="H104" s="6"/>
      <c r="I104" s="6"/>
      <c r="J104" s="6"/>
      <c r="K104" s="6"/>
      <c r="L104" s="6"/>
    </row>
    <row r="105" spans="1:12" x14ac:dyDescent="0.3">
      <c r="A105" s="6"/>
      <c r="B105" s="6"/>
      <c r="C105" s="6"/>
      <c r="D105" s="6"/>
      <c r="E105" s="8"/>
      <c r="F105" s="6"/>
      <c r="G105" s="6"/>
      <c r="H105" s="6"/>
      <c r="I105" s="6"/>
      <c r="J105" s="6"/>
      <c r="K105" s="6"/>
      <c r="L105" s="6"/>
    </row>
    <row r="106" spans="1:12" x14ac:dyDescent="0.3">
      <c r="A106" s="6"/>
      <c r="B106" s="6"/>
      <c r="C106" s="6"/>
      <c r="D106" s="6"/>
      <c r="E106" s="4" t="s">
        <v>14</v>
      </c>
      <c r="F106" s="4" t="s">
        <v>79</v>
      </c>
      <c r="G106" s="6"/>
      <c r="H106" s="4">
        <f>SUM(H95:H105)</f>
        <v>525.86</v>
      </c>
      <c r="I106" s="4">
        <f>SUM(I95:I101)</f>
        <v>1.33</v>
      </c>
      <c r="J106" s="4">
        <f>SUM(J95:J105)</f>
        <v>527.19000000000005</v>
      </c>
      <c r="K106" s="6" t="s">
        <v>100</v>
      </c>
      <c r="L106" s="6"/>
    </row>
    <row r="107" spans="1:12" x14ac:dyDescent="0.3">
      <c r="A107" s="6"/>
      <c r="B107" s="6"/>
      <c r="C107" s="6"/>
      <c r="D107" s="6"/>
      <c r="E107" s="7">
        <v>45694</v>
      </c>
      <c r="F107" s="6" t="s">
        <v>280</v>
      </c>
      <c r="G107" s="6" t="s">
        <v>281</v>
      </c>
      <c r="H107" s="6">
        <v>175</v>
      </c>
      <c r="I107" s="6">
        <v>35</v>
      </c>
      <c r="J107" s="6">
        <v>210</v>
      </c>
      <c r="K107" s="6"/>
      <c r="L107" s="6"/>
    </row>
    <row r="108" spans="1:12" x14ac:dyDescent="0.3">
      <c r="A108" s="6"/>
      <c r="B108" s="6"/>
      <c r="C108" s="6"/>
      <c r="D108" s="6"/>
      <c r="E108" s="7"/>
      <c r="F108" s="6" t="s">
        <v>282</v>
      </c>
      <c r="G108" s="6" t="s">
        <v>283</v>
      </c>
      <c r="H108" s="6">
        <v>270</v>
      </c>
      <c r="I108" s="6"/>
      <c r="J108" s="6">
        <v>270</v>
      </c>
      <c r="K108" s="6"/>
      <c r="L108" s="6"/>
    </row>
    <row r="109" spans="1:12" x14ac:dyDescent="0.3">
      <c r="A109" s="6"/>
      <c r="B109" s="6"/>
      <c r="C109" s="6"/>
      <c r="D109" s="6"/>
      <c r="E109" s="7"/>
      <c r="F109" s="6" t="s">
        <v>162</v>
      </c>
      <c r="G109" s="6" t="s">
        <v>210</v>
      </c>
      <c r="H109" s="6">
        <v>71.2</v>
      </c>
      <c r="I109" s="6"/>
      <c r="J109" s="6">
        <v>71.2</v>
      </c>
      <c r="K109" s="6"/>
      <c r="L109" s="6"/>
    </row>
    <row r="110" spans="1:12" x14ac:dyDescent="0.3">
      <c r="A110" s="6"/>
      <c r="B110" s="6"/>
      <c r="C110" s="6"/>
      <c r="D110" s="6"/>
      <c r="E110" s="7"/>
      <c r="F110" s="6" t="s">
        <v>272</v>
      </c>
      <c r="G110" s="6" t="s">
        <v>187</v>
      </c>
      <c r="H110" s="6">
        <v>285</v>
      </c>
      <c r="I110" s="6"/>
      <c r="J110" s="6">
        <v>285</v>
      </c>
      <c r="K110" s="6"/>
      <c r="L110" s="6"/>
    </row>
    <row r="111" spans="1:12" x14ac:dyDescent="0.3">
      <c r="A111" s="6"/>
      <c r="B111" s="6"/>
      <c r="C111" s="6"/>
      <c r="D111" s="6"/>
      <c r="E111" s="7"/>
      <c r="F111" s="6" t="s">
        <v>284</v>
      </c>
      <c r="G111" s="6" t="s">
        <v>285</v>
      </c>
      <c r="H111" s="6">
        <v>36</v>
      </c>
      <c r="I111" s="6">
        <v>7.2</v>
      </c>
      <c r="J111" s="6">
        <v>43.2</v>
      </c>
      <c r="K111" s="6"/>
      <c r="L111" s="6"/>
    </row>
    <row r="112" spans="1:12" x14ac:dyDescent="0.3">
      <c r="A112" s="6"/>
      <c r="B112" s="6"/>
      <c r="C112" s="6"/>
      <c r="D112" s="6"/>
      <c r="E112" s="7"/>
      <c r="F112" s="6" t="s">
        <v>287</v>
      </c>
      <c r="G112" s="6" t="s">
        <v>233</v>
      </c>
      <c r="H112" s="6">
        <v>6</v>
      </c>
      <c r="I112" s="6"/>
      <c r="J112" s="6">
        <v>6</v>
      </c>
      <c r="K112" s="6"/>
      <c r="L112" s="6"/>
    </row>
    <row r="113" spans="1:12" x14ac:dyDescent="0.3">
      <c r="A113" s="6"/>
      <c r="B113" s="6"/>
      <c r="C113" s="6"/>
      <c r="D113" s="6"/>
      <c r="E113" s="7"/>
      <c r="F113" s="6" t="s">
        <v>288</v>
      </c>
      <c r="G113" s="6" t="s">
        <v>289</v>
      </c>
      <c r="H113" s="6">
        <v>460</v>
      </c>
      <c r="I113" s="6">
        <v>92</v>
      </c>
      <c r="J113" s="6">
        <v>552</v>
      </c>
      <c r="K113" s="6"/>
      <c r="L113" s="6"/>
    </row>
    <row r="114" spans="1:12" x14ac:dyDescent="0.3">
      <c r="A114" s="6"/>
      <c r="B114" s="6"/>
      <c r="C114" s="6"/>
      <c r="D114" s="6"/>
      <c r="E114" s="6"/>
      <c r="F114" s="4" t="s">
        <v>82</v>
      </c>
      <c r="G114" s="6"/>
      <c r="H114" s="4">
        <f>SUM(H107:H113)</f>
        <v>1303.2</v>
      </c>
      <c r="I114" s="4">
        <f>SUM(I107:I113)</f>
        <v>134.19999999999999</v>
      </c>
      <c r="J114" s="4">
        <f>SUM(J107:J113)</f>
        <v>1437.4</v>
      </c>
      <c r="K114" s="6"/>
      <c r="L114" s="6"/>
    </row>
    <row r="115" spans="1:12" x14ac:dyDescent="0.3">
      <c r="A115" s="6"/>
      <c r="B115" s="6"/>
      <c r="C115" s="6"/>
      <c r="D115" s="6"/>
      <c r="E115" s="7"/>
      <c r="F115" s="6" t="s">
        <v>212</v>
      </c>
      <c r="G115" s="6" t="s">
        <v>290</v>
      </c>
      <c r="H115" s="6">
        <v>26.24</v>
      </c>
      <c r="I115" s="6"/>
      <c r="J115" s="6">
        <v>26.24</v>
      </c>
      <c r="K115" s="6"/>
      <c r="L115" s="6"/>
    </row>
    <row r="116" spans="1:12" x14ac:dyDescent="0.3">
      <c r="A116" s="6"/>
      <c r="B116" s="6"/>
      <c r="C116" s="6"/>
      <c r="D116" s="6"/>
      <c r="E116" s="7"/>
      <c r="F116" s="6" t="s">
        <v>242</v>
      </c>
      <c r="G116" s="6" t="s">
        <v>291</v>
      </c>
      <c r="H116" s="6">
        <v>64.8</v>
      </c>
      <c r="I116" s="6"/>
      <c r="J116" s="6">
        <v>64.8</v>
      </c>
      <c r="K116" s="6"/>
      <c r="L116" s="6"/>
    </row>
    <row r="117" spans="1:12" x14ac:dyDescent="0.3">
      <c r="A117" s="6"/>
      <c r="B117" s="6"/>
      <c r="C117" s="6"/>
      <c r="D117" s="6"/>
      <c r="E117" s="6"/>
      <c r="F117" s="6" t="s">
        <v>162</v>
      </c>
      <c r="G117" s="6" t="s">
        <v>210</v>
      </c>
      <c r="H117" s="6">
        <v>71.2</v>
      </c>
      <c r="I117" s="6"/>
      <c r="J117" s="6">
        <v>71.2</v>
      </c>
      <c r="K117" s="6"/>
      <c r="L117" s="6"/>
    </row>
    <row r="118" spans="1:12" x14ac:dyDescent="0.3">
      <c r="A118" s="6"/>
      <c r="B118" s="6"/>
      <c r="C118" s="6"/>
      <c r="D118" s="6"/>
      <c r="E118" s="6"/>
      <c r="F118" s="6" t="s">
        <v>272</v>
      </c>
      <c r="G118" s="6" t="s">
        <v>293</v>
      </c>
      <c r="H118" s="6">
        <v>171.95</v>
      </c>
      <c r="I118" s="6"/>
      <c r="J118" s="6">
        <v>171.95</v>
      </c>
      <c r="K118" s="6"/>
      <c r="L118" s="6"/>
    </row>
    <row r="119" spans="1:12" x14ac:dyDescent="0.3">
      <c r="A119" s="6"/>
      <c r="B119" s="6"/>
      <c r="C119" s="6"/>
      <c r="D119" s="6"/>
      <c r="E119" s="6"/>
      <c r="F119" s="6" t="s">
        <v>272</v>
      </c>
      <c r="G119" s="6" t="s">
        <v>292</v>
      </c>
      <c r="H119" s="6">
        <v>6.94</v>
      </c>
      <c r="I119" s="6"/>
      <c r="J119" s="6">
        <v>6.94</v>
      </c>
      <c r="K119" s="6"/>
      <c r="L119" s="6"/>
    </row>
    <row r="120" spans="1:12" x14ac:dyDescent="0.3">
      <c r="A120" s="6"/>
      <c r="B120" s="6"/>
      <c r="C120" s="6"/>
      <c r="D120" s="6"/>
      <c r="E120" s="6"/>
      <c r="F120" s="6" t="s">
        <v>220</v>
      </c>
      <c r="G120" s="6" t="s">
        <v>233</v>
      </c>
      <c r="H120" s="6">
        <v>6</v>
      </c>
      <c r="I120" s="6"/>
      <c r="J120" s="6">
        <v>6</v>
      </c>
      <c r="K120" s="6"/>
      <c r="L120" s="6"/>
    </row>
    <row r="121" spans="1:12" x14ac:dyDescent="0.3">
      <c r="A121" s="6"/>
      <c r="B121" s="6"/>
      <c r="C121" s="6"/>
      <c r="D121" s="6"/>
      <c r="E121" s="6"/>
      <c r="F121" s="6" t="s">
        <v>149</v>
      </c>
      <c r="G121" s="6" t="s">
        <v>274</v>
      </c>
      <c r="H121" s="6">
        <v>125</v>
      </c>
      <c r="I121" s="6"/>
      <c r="J121" s="6">
        <v>125</v>
      </c>
      <c r="K121" s="6"/>
      <c r="L121" s="6"/>
    </row>
    <row r="122" spans="1:12" x14ac:dyDescent="0.3">
      <c r="A122" s="6"/>
      <c r="B122" s="6"/>
      <c r="C122" s="6"/>
      <c r="D122" s="6"/>
      <c r="E122" s="6"/>
      <c r="F122" s="6" t="s">
        <v>272</v>
      </c>
      <c r="G122" s="6" t="s">
        <v>152</v>
      </c>
      <c r="H122" s="6">
        <v>285.2</v>
      </c>
      <c r="I122" s="6"/>
      <c r="J122" s="6">
        <v>285.2</v>
      </c>
      <c r="K122" s="6"/>
      <c r="L122" s="6"/>
    </row>
    <row r="123" spans="1:12" x14ac:dyDescent="0.3">
      <c r="A123" s="6"/>
      <c r="B123" s="6"/>
      <c r="C123" s="6"/>
      <c r="D123" s="6"/>
      <c r="E123" s="6"/>
      <c r="F123" s="4" t="s">
        <v>83</v>
      </c>
      <c r="G123" s="6"/>
      <c r="H123" s="4">
        <f>SUM(H115:H122)</f>
        <v>757.32999999999993</v>
      </c>
      <c r="I123" s="4">
        <f>SUM(I118:I121)</f>
        <v>0</v>
      </c>
      <c r="J123" s="4">
        <f>SUM(J115:J122)</f>
        <v>757.32999999999993</v>
      </c>
      <c r="K123" s="6"/>
      <c r="L123" s="6"/>
    </row>
    <row r="124" spans="1:12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>
        <f t="shared" ref="J124:J126" si="4">SUM(H124:I124)</f>
        <v>0</v>
      </c>
      <c r="K124" s="6"/>
      <c r="L124" s="6"/>
    </row>
    <row r="125" spans="1:12" x14ac:dyDescent="0.3">
      <c r="A125" s="5" t="s">
        <v>86</v>
      </c>
      <c r="B125" s="5"/>
      <c r="C125" s="5"/>
      <c r="D125" s="5">
        <f>SUM(D14+D19+D29+D36+D40+D51+D56+D60+D65+D75)</f>
        <v>17115.599999999999</v>
      </c>
      <c r="E125" s="6"/>
      <c r="F125" s="5" t="s">
        <v>84</v>
      </c>
      <c r="G125" s="5" t="s">
        <v>294</v>
      </c>
      <c r="H125" s="5">
        <f>SUM(H14+H27+H36+H47+H52+H62+H70+H86+H94+H106+H114+H123)</f>
        <v>12153.580000000002</v>
      </c>
      <c r="I125" s="5">
        <f>SUM(I14+I27+I36+I47+I52+I62+I70+I86+I94+I106+I114+I123)</f>
        <v>277.26</v>
      </c>
      <c r="J125" s="5">
        <f>SUM(J14+J27+J36+J47+J52+J62+J70+J86+J94+J106+J114+J123)</f>
        <v>12430.84</v>
      </c>
      <c r="K125" s="6"/>
      <c r="L125" s="6"/>
    </row>
    <row r="126" spans="1:12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>
        <f t="shared" si="4"/>
        <v>0</v>
      </c>
      <c r="K126" s="6"/>
      <c r="L126" s="6"/>
    </row>
    <row r="127" spans="1:12" x14ac:dyDescent="0.3">
      <c r="A127" s="6"/>
      <c r="B127" s="6"/>
      <c r="C127" s="6"/>
      <c r="D127" s="6"/>
      <c r="K127" s="6"/>
      <c r="L127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CB6D-6FAD-4E3A-96FD-EEDEF06B56AF}">
  <sheetPr>
    <pageSetUpPr fitToPage="1"/>
  </sheetPr>
  <dimension ref="A1:HC592"/>
  <sheetViews>
    <sheetView topLeftCell="A16" zoomScale="70" zoomScaleNormal="70" workbookViewId="0">
      <selection activeCell="D73" sqref="D73"/>
    </sheetView>
  </sheetViews>
  <sheetFormatPr defaultColWidth="9.109375" defaultRowHeight="14.4" x14ac:dyDescent="0.3"/>
  <cols>
    <col min="1" max="1" width="33.44140625" style="6" bestFit="1" customWidth="1"/>
    <col min="2" max="2" width="11" style="6" bestFit="1" customWidth="1"/>
    <col min="3" max="3" width="14.33203125" style="6" bestFit="1" customWidth="1"/>
    <col min="4" max="4" width="10.6640625" style="6" bestFit="1" customWidth="1"/>
    <col min="5" max="6" width="10" style="6" bestFit="1" customWidth="1"/>
    <col min="7" max="7" width="12.109375" style="6" bestFit="1" customWidth="1"/>
    <col min="8" max="18" width="10.6640625" style="6" bestFit="1" customWidth="1"/>
    <col min="19" max="16384" width="9.109375" style="6"/>
  </cols>
  <sheetData>
    <row r="1" spans="1:81" x14ac:dyDescent="0.3">
      <c r="A1" s="4" t="s">
        <v>15</v>
      </c>
      <c r="B1" s="4"/>
      <c r="C1" s="4" t="s">
        <v>134</v>
      </c>
      <c r="Q1" s="17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1:81" x14ac:dyDescent="0.3">
      <c r="A2" s="4" t="s">
        <v>41</v>
      </c>
      <c r="B2" s="4"/>
      <c r="Q2" s="17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</row>
    <row r="3" spans="1:81" x14ac:dyDescent="0.3">
      <c r="B3" s="4" t="s">
        <v>64</v>
      </c>
      <c r="C3" s="4" t="s">
        <v>16</v>
      </c>
      <c r="D3" s="4" t="s">
        <v>62</v>
      </c>
      <c r="E3" s="4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47" t="s">
        <v>29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</row>
    <row r="4" spans="1:81" x14ac:dyDescent="0.3">
      <c r="A4" s="29" t="s">
        <v>42</v>
      </c>
      <c r="B4" s="4" t="s">
        <v>74</v>
      </c>
      <c r="D4" s="4" t="s">
        <v>63</v>
      </c>
      <c r="F4" s="25">
        <v>0.08</v>
      </c>
      <c r="G4" s="25">
        <v>0.17</v>
      </c>
      <c r="H4" s="25">
        <v>0.25</v>
      </c>
      <c r="I4" s="25">
        <v>0.33</v>
      </c>
      <c r="J4" s="25">
        <v>0.42</v>
      </c>
      <c r="K4" s="25">
        <v>0.5</v>
      </c>
      <c r="L4" s="25">
        <v>0.57999999999999996</v>
      </c>
      <c r="M4" s="25">
        <v>0.67</v>
      </c>
      <c r="N4" s="25">
        <v>0.75</v>
      </c>
      <c r="O4" s="25">
        <v>0.83</v>
      </c>
      <c r="P4" s="25">
        <v>0.92</v>
      </c>
      <c r="Q4" s="48">
        <v>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</row>
    <row r="5" spans="1:81" x14ac:dyDescent="0.3">
      <c r="A5" s="6" t="s">
        <v>173</v>
      </c>
      <c r="C5" s="6">
        <v>4500</v>
      </c>
      <c r="D5" s="6">
        <f>SUM(F5:Q5)</f>
        <v>4306.05</v>
      </c>
      <c r="E5" s="12">
        <f t="shared" ref="E5:E22" si="0">D5/C5</f>
        <v>0.95690000000000008</v>
      </c>
      <c r="F5" s="6">
        <v>371.47</v>
      </c>
      <c r="G5" s="6">
        <v>342.22</v>
      </c>
      <c r="H5" s="6">
        <v>342.22</v>
      </c>
      <c r="I5" s="6">
        <v>342.22</v>
      </c>
      <c r="J5" s="6">
        <v>342.22</v>
      </c>
      <c r="K5" s="6">
        <v>342.22</v>
      </c>
      <c r="L5" s="6">
        <v>342.22</v>
      </c>
      <c r="M5" s="6">
        <v>455.66</v>
      </c>
      <c r="N5" s="6">
        <v>356.4</v>
      </c>
      <c r="O5" s="6">
        <v>356.4</v>
      </c>
      <c r="P5" s="6">
        <v>356.4</v>
      </c>
      <c r="Q5" s="17">
        <v>356.4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</row>
    <row r="6" spans="1:81" x14ac:dyDescent="0.3">
      <c r="A6" s="6" t="s">
        <v>68</v>
      </c>
      <c r="C6" s="6">
        <v>600</v>
      </c>
      <c r="D6" s="6">
        <f t="shared" ref="D6:D22" si="1">SUM(F6:Q6)</f>
        <v>585.59999999999991</v>
      </c>
      <c r="E6" s="12">
        <f t="shared" si="0"/>
        <v>0.97599999999999987</v>
      </c>
      <c r="F6" s="6">
        <v>40.4</v>
      </c>
      <c r="G6" s="6">
        <v>56.15</v>
      </c>
      <c r="H6" s="6">
        <v>30.15</v>
      </c>
      <c r="K6" s="6">
        <v>77.2</v>
      </c>
      <c r="M6" s="6">
        <v>114.55</v>
      </c>
      <c r="O6" s="6">
        <v>95.2</v>
      </c>
      <c r="Q6" s="17">
        <v>171.95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 x14ac:dyDescent="0.3">
      <c r="A7" s="6" t="s">
        <v>30</v>
      </c>
      <c r="C7" s="6">
        <v>500</v>
      </c>
      <c r="D7" s="6">
        <f t="shared" si="1"/>
        <v>421.75</v>
      </c>
      <c r="E7" s="31">
        <f t="shared" si="0"/>
        <v>0.84350000000000003</v>
      </c>
      <c r="G7" s="6">
        <v>421.75</v>
      </c>
      <c r="Q7" s="1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</row>
    <row r="8" spans="1:81" x14ac:dyDescent="0.3">
      <c r="A8" s="6" t="s">
        <v>31</v>
      </c>
      <c r="C8" s="6">
        <v>250</v>
      </c>
      <c r="D8" s="6">
        <f t="shared" si="1"/>
        <v>264.75</v>
      </c>
      <c r="E8" s="31">
        <f t="shared" si="0"/>
        <v>1.0589999999999999</v>
      </c>
      <c r="F8" s="6">
        <v>118</v>
      </c>
      <c r="O8" s="6">
        <v>21.75</v>
      </c>
      <c r="Q8" s="17">
        <v>125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</row>
    <row r="9" spans="1:81" x14ac:dyDescent="0.3">
      <c r="A9" s="6" t="s">
        <v>118</v>
      </c>
      <c r="C9" s="6">
        <v>250</v>
      </c>
      <c r="D9" s="6">
        <f t="shared" si="1"/>
        <v>165.51000000000002</v>
      </c>
      <c r="E9" s="31">
        <f t="shared" si="0"/>
        <v>0.66204000000000007</v>
      </c>
      <c r="F9" s="6">
        <v>4.95</v>
      </c>
      <c r="G9" s="6">
        <v>4.95</v>
      </c>
      <c r="H9" s="6">
        <v>22.95</v>
      </c>
      <c r="K9" s="6">
        <v>18</v>
      </c>
      <c r="L9" s="6">
        <v>5.4</v>
      </c>
      <c r="M9" s="6">
        <v>68.42</v>
      </c>
      <c r="N9" s="6">
        <v>6</v>
      </c>
      <c r="O9" s="6">
        <v>15.9</v>
      </c>
      <c r="P9" s="6">
        <v>6</v>
      </c>
      <c r="Q9" s="17">
        <v>12.94</v>
      </c>
      <c r="R9"/>
      <c r="S9"/>
      <c r="T9"/>
      <c r="U9" s="43"/>
      <c r="V9" s="43"/>
      <c r="W9" s="43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</row>
    <row r="10" spans="1:81" x14ac:dyDescent="0.3">
      <c r="A10" s="6" t="s">
        <v>103</v>
      </c>
      <c r="C10" s="6">
        <v>350</v>
      </c>
      <c r="D10" s="6">
        <f t="shared" si="1"/>
        <v>410.53</v>
      </c>
      <c r="E10" s="31">
        <f t="shared" si="0"/>
        <v>1.1729428571428571</v>
      </c>
      <c r="F10" s="6">
        <v>289.14999999999998</v>
      </c>
      <c r="H10" s="6">
        <v>50.38</v>
      </c>
      <c r="M10" s="6">
        <v>35</v>
      </c>
      <c r="N10" s="13"/>
      <c r="P10" s="6">
        <v>36</v>
      </c>
      <c r="Q10" s="17"/>
      <c r="R10" s="2"/>
      <c r="S10"/>
      <c r="T10"/>
      <c r="U10" s="43"/>
      <c r="V10" s="43"/>
      <c r="W10" s="43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</row>
    <row r="11" spans="1:81" x14ac:dyDescent="0.3">
      <c r="A11" s="6" t="s">
        <v>32</v>
      </c>
      <c r="C11" s="6">
        <v>350</v>
      </c>
      <c r="D11" s="6">
        <f t="shared" si="1"/>
        <v>250</v>
      </c>
      <c r="E11" s="31">
        <f t="shared" si="0"/>
        <v>0.7142857142857143</v>
      </c>
      <c r="K11" s="6">
        <v>75</v>
      </c>
      <c r="P11" s="6">
        <v>175</v>
      </c>
      <c r="Q11" s="17"/>
      <c r="R11" s="24"/>
      <c r="S11"/>
      <c r="T11"/>
      <c r="U11" s="43"/>
      <c r="V11" s="43"/>
      <c r="W11" s="43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</row>
    <row r="12" spans="1:81" x14ac:dyDescent="0.3">
      <c r="A12" s="6" t="s">
        <v>33</v>
      </c>
      <c r="C12" s="6">
        <v>300</v>
      </c>
      <c r="D12" s="6">
        <f t="shared" si="1"/>
        <v>125</v>
      </c>
      <c r="E12" s="31">
        <f t="shared" si="0"/>
        <v>0.41666666666666669</v>
      </c>
      <c r="G12" s="6">
        <v>125</v>
      </c>
      <c r="Q12" s="17"/>
      <c r="R12" s="1"/>
      <c r="S12"/>
      <c r="T12"/>
      <c r="U12" s="43"/>
      <c r="V12" s="43"/>
      <c r="W12" s="43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81" x14ac:dyDescent="0.3">
      <c r="A13" s="6" t="s">
        <v>52</v>
      </c>
      <c r="C13" s="20"/>
      <c r="D13" s="6">
        <f t="shared" si="1"/>
        <v>0</v>
      </c>
      <c r="E13" s="31" t="e">
        <f t="shared" si="0"/>
        <v>#DIV/0!</v>
      </c>
      <c r="Q13" s="17"/>
      <c r="R13"/>
      <c r="S13"/>
      <c r="T13"/>
      <c r="U13" s="43"/>
      <c r="V13" s="43"/>
      <c r="W13" s="4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x14ac:dyDescent="0.3">
      <c r="A14" s="6" t="s">
        <v>99</v>
      </c>
      <c r="C14" s="20"/>
      <c r="D14" s="6">
        <f t="shared" si="1"/>
        <v>0</v>
      </c>
      <c r="E14" s="31" t="e">
        <f t="shared" si="0"/>
        <v>#DIV/0!</v>
      </c>
      <c r="Q14" s="17"/>
      <c r="R14"/>
      <c r="S14" s="43"/>
      <c r="T14" s="43"/>
      <c r="U14" s="43"/>
      <c r="V14" s="43"/>
      <c r="W14" s="4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x14ac:dyDescent="0.3">
      <c r="A15" s="6" t="s">
        <v>98</v>
      </c>
      <c r="C15" s="20">
        <v>2250</v>
      </c>
      <c r="D15" s="6">
        <f t="shared" si="1"/>
        <v>2862.5</v>
      </c>
      <c r="E15" s="31">
        <f t="shared" si="0"/>
        <v>1.2722222222222221</v>
      </c>
      <c r="H15" s="30">
        <v>1062.5</v>
      </c>
      <c r="I15" s="30"/>
      <c r="J15" s="30">
        <v>500</v>
      </c>
      <c r="K15" s="30"/>
      <c r="L15" s="6">
        <v>600</v>
      </c>
      <c r="N15" s="30">
        <v>700</v>
      </c>
      <c r="Q15" s="17"/>
      <c r="R15"/>
      <c r="S15" s="43"/>
      <c r="T15" s="43"/>
      <c r="U15" s="43"/>
      <c r="V15" s="43"/>
      <c r="W15" s="4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x14ac:dyDescent="0.3">
      <c r="A16" s="6" t="s">
        <v>46</v>
      </c>
      <c r="C16" s="20">
        <v>250</v>
      </c>
      <c r="D16" s="6">
        <f t="shared" si="1"/>
        <v>250</v>
      </c>
      <c r="E16" s="31">
        <f t="shared" si="0"/>
        <v>1</v>
      </c>
      <c r="M16" s="6">
        <v>250</v>
      </c>
      <c r="Q16" s="17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x14ac:dyDescent="0.3">
      <c r="A17" s="6" t="s">
        <v>47</v>
      </c>
      <c r="C17" s="20">
        <v>250</v>
      </c>
      <c r="D17" s="6">
        <f t="shared" si="1"/>
        <v>350</v>
      </c>
      <c r="E17" s="31">
        <f t="shared" si="0"/>
        <v>1.4</v>
      </c>
      <c r="K17" s="6">
        <v>350</v>
      </c>
      <c r="Q17" s="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x14ac:dyDescent="0.3">
      <c r="A18" s="6" t="s">
        <v>48</v>
      </c>
      <c r="C18" s="20">
        <v>220</v>
      </c>
      <c r="D18" s="6">
        <f t="shared" si="1"/>
        <v>187.28</v>
      </c>
      <c r="E18" s="31">
        <f t="shared" si="0"/>
        <v>0.85127272727272729</v>
      </c>
      <c r="G18" s="6">
        <v>17.68</v>
      </c>
      <c r="K18" s="6">
        <v>80.38</v>
      </c>
      <c r="M18" s="6">
        <v>62.98</v>
      </c>
      <c r="Q18" s="17">
        <v>26.24</v>
      </c>
      <c r="R18"/>
      <c r="S18"/>
      <c r="T18"/>
      <c r="U18" s="1"/>
      <c r="V18" s="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x14ac:dyDescent="0.3">
      <c r="A19" s="6" t="s">
        <v>50</v>
      </c>
      <c r="C19" s="20">
        <v>600</v>
      </c>
      <c r="D19" s="6">
        <f t="shared" si="1"/>
        <v>705.54</v>
      </c>
      <c r="E19" s="31">
        <f t="shared" si="0"/>
        <v>1.1758999999999999</v>
      </c>
      <c r="F19" s="6">
        <v>25.07</v>
      </c>
      <c r="K19" s="6">
        <v>132.57</v>
      </c>
      <c r="M19" s="6">
        <v>57.95</v>
      </c>
      <c r="O19" s="6">
        <v>29.95</v>
      </c>
      <c r="P19" s="6">
        <v>460</v>
      </c>
      <c r="Q19" s="17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x14ac:dyDescent="0.3">
      <c r="A20" s="6" t="s">
        <v>49</v>
      </c>
      <c r="C20" s="20">
        <v>250</v>
      </c>
      <c r="D20" s="6">
        <f t="shared" si="1"/>
        <v>345</v>
      </c>
      <c r="E20" s="31">
        <f t="shared" si="0"/>
        <v>1.38</v>
      </c>
      <c r="H20" s="6">
        <v>65</v>
      </c>
      <c r="K20" s="6">
        <v>105</v>
      </c>
      <c r="M20" s="6">
        <v>175</v>
      </c>
      <c r="Q20" s="17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x14ac:dyDescent="0.3">
      <c r="A21" s="6" t="s">
        <v>104</v>
      </c>
      <c r="C21" s="20">
        <v>300</v>
      </c>
      <c r="D21" s="6">
        <f t="shared" si="1"/>
        <v>50</v>
      </c>
      <c r="E21" s="31">
        <f t="shared" si="0"/>
        <v>0.16666666666666666</v>
      </c>
      <c r="M21" s="6">
        <v>50</v>
      </c>
      <c r="Q21" s="17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x14ac:dyDescent="0.3">
      <c r="A22" s="6" t="s">
        <v>135</v>
      </c>
      <c r="C22" s="6">
        <v>500</v>
      </c>
      <c r="D22" s="6">
        <f t="shared" si="1"/>
        <v>343.08</v>
      </c>
      <c r="E22" s="31">
        <f t="shared" si="0"/>
        <v>0.68615999999999999</v>
      </c>
      <c r="G22" s="6">
        <v>66.42</v>
      </c>
      <c r="O22" s="6">
        <v>6.66</v>
      </c>
      <c r="P22" s="6">
        <v>270</v>
      </c>
      <c r="Q22" s="17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x14ac:dyDescent="0.3">
      <c r="A23" s="6" t="s">
        <v>34</v>
      </c>
      <c r="B23" s="4">
        <f>SUM(B5:B22)</f>
        <v>0</v>
      </c>
      <c r="C23" s="21">
        <f>SUM(C5:C22)</f>
        <v>11720</v>
      </c>
      <c r="D23" s="36">
        <f>SUM(D5:D22)</f>
        <v>11622.589999999998</v>
      </c>
      <c r="E23" s="38">
        <f>D23/C23</f>
        <v>0.99168856655290083</v>
      </c>
      <c r="F23" s="21">
        <f t="shared" ref="F23:Q23" si="2">SUM(F5:F22)</f>
        <v>849.04000000000008</v>
      </c>
      <c r="G23" s="21">
        <f t="shared" si="2"/>
        <v>1034.17</v>
      </c>
      <c r="H23" s="21">
        <f t="shared" si="2"/>
        <v>1573.2</v>
      </c>
      <c r="I23" s="21">
        <f t="shared" si="2"/>
        <v>342.22</v>
      </c>
      <c r="J23" s="21">
        <f t="shared" si="2"/>
        <v>842.22</v>
      </c>
      <c r="K23" s="21">
        <f t="shared" si="2"/>
        <v>1180.3700000000001</v>
      </c>
      <c r="L23" s="21">
        <f t="shared" si="2"/>
        <v>947.62</v>
      </c>
      <c r="M23" s="21">
        <f t="shared" si="2"/>
        <v>1269.56</v>
      </c>
      <c r="N23" s="21">
        <f t="shared" si="2"/>
        <v>1062.4000000000001</v>
      </c>
      <c r="O23" s="21">
        <f t="shared" si="2"/>
        <v>525.8599999999999</v>
      </c>
      <c r="P23" s="21">
        <f t="shared" si="2"/>
        <v>1303.4000000000001</v>
      </c>
      <c r="Q23" s="23">
        <f t="shared" si="2"/>
        <v>692.53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x14ac:dyDescent="0.3">
      <c r="C24" s="21" t="s">
        <v>102</v>
      </c>
      <c r="D24" s="21" t="s">
        <v>130</v>
      </c>
      <c r="E24" s="21"/>
      <c r="F24" s="21">
        <f t="shared" ref="F24" si="3">SUM(F23)</f>
        <v>849.04000000000008</v>
      </c>
      <c r="G24" s="21">
        <f>SUM(F24+G23)</f>
        <v>1883.21</v>
      </c>
      <c r="H24" s="21">
        <f t="shared" ref="H24:N24" si="4">SUM(G24+H23)</f>
        <v>3456.41</v>
      </c>
      <c r="I24" s="21">
        <f t="shared" si="4"/>
        <v>3798.63</v>
      </c>
      <c r="J24" s="21">
        <f t="shared" si="4"/>
        <v>4640.8500000000004</v>
      </c>
      <c r="K24" s="21">
        <f t="shared" si="4"/>
        <v>5821.22</v>
      </c>
      <c r="L24" s="21">
        <f t="shared" si="4"/>
        <v>6768.84</v>
      </c>
      <c r="M24" s="21">
        <f t="shared" si="4"/>
        <v>8038.4</v>
      </c>
      <c r="N24" s="21">
        <f t="shared" si="4"/>
        <v>9100.7999999999993</v>
      </c>
      <c r="O24" s="21">
        <f t="shared" ref="O24" si="5">SUM(N24+O23)</f>
        <v>9626.66</v>
      </c>
      <c r="P24" s="21">
        <f t="shared" ref="P24" si="6">SUM(O24+P23)</f>
        <v>10930.06</v>
      </c>
      <c r="Q24" s="23">
        <f t="shared" ref="Q24" si="7">SUM(P24+Q23)</f>
        <v>11622.59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x14ac:dyDescent="0.3">
      <c r="A25" s="19" t="s">
        <v>35</v>
      </c>
      <c r="B25" s="4"/>
      <c r="Q25" s="17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x14ac:dyDescent="0.3">
      <c r="A26" s="6" t="s">
        <v>40</v>
      </c>
      <c r="C26" s="6">
        <v>12725</v>
      </c>
      <c r="D26" s="6">
        <f t="shared" ref="D26:D34" si="8">SUM(F26:Q26)</f>
        <v>12725</v>
      </c>
      <c r="E26" s="12">
        <f t="shared" ref="E26:E34" si="9">D26/C26</f>
        <v>1</v>
      </c>
      <c r="F26" s="6">
        <v>6362.5</v>
      </c>
      <c r="K26" s="6">
        <v>6362.5</v>
      </c>
      <c r="Q26" s="17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x14ac:dyDescent="0.3">
      <c r="A27" s="6" t="s">
        <v>44</v>
      </c>
      <c r="C27" s="6">
        <v>2250</v>
      </c>
      <c r="D27" s="6">
        <f t="shared" si="8"/>
        <v>2250</v>
      </c>
      <c r="E27" s="12">
        <f t="shared" si="9"/>
        <v>1</v>
      </c>
      <c r="F27" s="6">
        <v>1125</v>
      </c>
      <c r="K27" s="6">
        <v>1125</v>
      </c>
      <c r="Q27" s="1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</row>
    <row r="28" spans="1:81" x14ac:dyDescent="0.3">
      <c r="A28" s="6" t="s">
        <v>45</v>
      </c>
      <c r="D28" s="6">
        <f t="shared" si="8"/>
        <v>0</v>
      </c>
      <c r="E28" s="31" t="e">
        <f t="shared" si="9"/>
        <v>#DIV/0!</v>
      </c>
      <c r="Q28" s="17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</row>
    <row r="29" spans="1:81" x14ac:dyDescent="0.3">
      <c r="A29" s="6" t="s">
        <v>88</v>
      </c>
      <c r="C29" s="6">
        <v>200</v>
      </c>
      <c r="D29" s="6">
        <f t="shared" si="8"/>
        <v>196.05999999999997</v>
      </c>
      <c r="E29" s="12">
        <f t="shared" si="9"/>
        <v>0.98029999999999984</v>
      </c>
      <c r="F29" s="6">
        <v>35.020000000000003</v>
      </c>
      <c r="H29" s="6">
        <v>17.68</v>
      </c>
      <c r="J29" s="6">
        <v>80.38</v>
      </c>
      <c r="M29" s="6">
        <v>62.98</v>
      </c>
      <c r="Q29" s="17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x14ac:dyDescent="0.3">
      <c r="A30" s="6" t="s">
        <v>43</v>
      </c>
      <c r="C30" s="6">
        <v>250</v>
      </c>
      <c r="D30" s="6">
        <f t="shared" si="8"/>
        <v>350</v>
      </c>
      <c r="E30" s="12">
        <f t="shared" si="9"/>
        <v>1.4</v>
      </c>
      <c r="K30" s="6">
        <v>0</v>
      </c>
      <c r="L30" s="6">
        <v>350</v>
      </c>
      <c r="Q30" s="17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</row>
    <row r="31" spans="1:81" x14ac:dyDescent="0.3">
      <c r="A31" s="6" t="s">
        <v>36</v>
      </c>
      <c r="C31" s="6">
        <v>45</v>
      </c>
      <c r="D31" s="6">
        <f t="shared" si="8"/>
        <v>332.02</v>
      </c>
      <c r="E31" s="50">
        <f t="shared" si="9"/>
        <v>7.378222222222222</v>
      </c>
      <c r="H31" s="6">
        <v>65.38</v>
      </c>
      <c r="K31" s="6">
        <v>92.15</v>
      </c>
      <c r="N31" s="6">
        <v>89.65</v>
      </c>
      <c r="Q31" s="17">
        <v>84.84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x14ac:dyDescent="0.3">
      <c r="A32" s="6" t="s">
        <v>295</v>
      </c>
      <c r="C32" s="6">
        <v>0</v>
      </c>
      <c r="D32" s="6">
        <f t="shared" si="8"/>
        <v>987.68</v>
      </c>
      <c r="E32" s="12" t="e">
        <f t="shared" si="9"/>
        <v>#DIV/0!</v>
      </c>
      <c r="F32" s="6">
        <v>537.67999999999995</v>
      </c>
      <c r="K32" s="6">
        <v>450</v>
      </c>
      <c r="Q32" s="17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</row>
    <row r="33" spans="1:211" x14ac:dyDescent="0.3">
      <c r="A33" s="6" t="s">
        <v>37</v>
      </c>
      <c r="C33" s="13"/>
      <c r="D33" s="6">
        <f t="shared" si="8"/>
        <v>0</v>
      </c>
      <c r="E33" s="12" t="e">
        <f t="shared" si="9"/>
        <v>#DIV/0!</v>
      </c>
      <c r="Q33" s="17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</row>
    <row r="34" spans="1:211" x14ac:dyDescent="0.3">
      <c r="A34" s="6" t="s">
        <v>51</v>
      </c>
      <c r="D34" s="6">
        <f t="shared" si="8"/>
        <v>0</v>
      </c>
      <c r="E34" s="12" t="e">
        <f t="shared" si="9"/>
        <v>#DIV/0!</v>
      </c>
      <c r="Q34" s="1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</row>
    <row r="35" spans="1:211" x14ac:dyDescent="0.3">
      <c r="A35" s="4" t="s">
        <v>38</v>
      </c>
      <c r="B35" s="4">
        <f>SUM(B26:B34)</f>
        <v>0</v>
      </c>
      <c r="C35" s="4">
        <f>SUM(C26:C34)</f>
        <v>15470</v>
      </c>
      <c r="D35" s="5">
        <f t="shared" ref="D35" si="10">SUM(F35:Q35)</f>
        <v>16840.760000000002</v>
      </c>
      <c r="E35" s="14">
        <f>D35/C35</f>
        <v>1.0886076276664514</v>
      </c>
      <c r="F35" s="4">
        <f>SUM(F26:F34)</f>
        <v>8060.2000000000007</v>
      </c>
      <c r="G35" s="4">
        <f t="shared" ref="G35:Q35" si="11">SUM(G26:G34)</f>
        <v>0</v>
      </c>
      <c r="H35" s="4">
        <f t="shared" si="11"/>
        <v>83.06</v>
      </c>
      <c r="I35" s="4">
        <f t="shared" si="11"/>
        <v>0</v>
      </c>
      <c r="J35" s="4">
        <f t="shared" si="11"/>
        <v>80.38</v>
      </c>
      <c r="K35" s="4">
        <f t="shared" si="11"/>
        <v>8029.65</v>
      </c>
      <c r="L35" s="4">
        <f t="shared" si="11"/>
        <v>350</v>
      </c>
      <c r="M35" s="4">
        <f t="shared" si="11"/>
        <v>62.98</v>
      </c>
      <c r="N35" s="4">
        <f t="shared" si="11"/>
        <v>89.65</v>
      </c>
      <c r="O35" s="4">
        <f t="shared" si="11"/>
        <v>0</v>
      </c>
      <c r="P35" s="4">
        <f t="shared" si="11"/>
        <v>0</v>
      </c>
      <c r="Q35" s="18">
        <f t="shared" si="11"/>
        <v>84.84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211" x14ac:dyDescent="0.3">
      <c r="Q36" s="17"/>
      <c r="R36"/>
      <c r="S36"/>
      <c r="T36"/>
      <c r="U36"/>
      <c r="V36" s="1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</row>
    <row r="37" spans="1:211" x14ac:dyDescent="0.3">
      <c r="C37" s="21"/>
      <c r="D37" s="4"/>
      <c r="E37" s="4"/>
      <c r="F37" s="4" t="s">
        <v>18</v>
      </c>
      <c r="G37" s="4" t="s">
        <v>19</v>
      </c>
      <c r="H37" s="4" t="s">
        <v>20</v>
      </c>
      <c r="I37" s="4" t="s">
        <v>21</v>
      </c>
      <c r="J37" s="4" t="s">
        <v>22</v>
      </c>
      <c r="K37" s="4" t="s">
        <v>23</v>
      </c>
      <c r="L37" s="4" t="s">
        <v>24</v>
      </c>
      <c r="M37" s="4" t="s">
        <v>25</v>
      </c>
      <c r="N37" s="4" t="s">
        <v>26</v>
      </c>
      <c r="O37" s="4" t="s">
        <v>27</v>
      </c>
      <c r="P37" s="4" t="s">
        <v>28</v>
      </c>
      <c r="Q37" s="18" t="s">
        <v>29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</row>
    <row r="38" spans="1:211" x14ac:dyDescent="0.3">
      <c r="Q38" s="17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</row>
    <row r="39" spans="1:211" x14ac:dyDescent="0.3">
      <c r="A39" s="19" t="s">
        <v>106</v>
      </c>
      <c r="B39" s="4" t="s">
        <v>138</v>
      </c>
      <c r="C39" s="28" t="s">
        <v>102</v>
      </c>
      <c r="D39" s="28" t="s">
        <v>101</v>
      </c>
      <c r="Q39" s="17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</row>
    <row r="40" spans="1:211" x14ac:dyDescent="0.3">
      <c r="A40" s="6" t="s">
        <v>132</v>
      </c>
      <c r="B40" s="6">
        <v>4000</v>
      </c>
      <c r="D40" s="6">
        <f t="shared" ref="D40:D47" si="12">SUM(F40:Q40)</f>
        <v>0</v>
      </c>
      <c r="E40" s="15" t="e">
        <f t="shared" ref="E40:E48" si="13">D40/C40</f>
        <v>#DIV/0!</v>
      </c>
      <c r="Q40" s="17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</row>
    <row r="41" spans="1:211" x14ac:dyDescent="0.3">
      <c r="A41" s="6" t="s">
        <v>131</v>
      </c>
      <c r="B41" s="6">
        <v>1000</v>
      </c>
      <c r="C41" s="20"/>
      <c r="D41" s="30">
        <f t="shared" si="12"/>
        <v>64.8</v>
      </c>
      <c r="E41" s="35" t="e">
        <f t="shared" si="13"/>
        <v>#DIV/0!</v>
      </c>
      <c r="F41" s="30"/>
      <c r="G41" s="30"/>
      <c r="H41" s="30"/>
      <c r="I41" s="30"/>
      <c r="Q41" s="17">
        <v>64.8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</row>
    <row r="42" spans="1:211" x14ac:dyDescent="0.3">
      <c r="A42" s="4" t="s">
        <v>255</v>
      </c>
      <c r="B42" s="6">
        <v>2200</v>
      </c>
      <c r="C42" s="6">
        <v>1500</v>
      </c>
      <c r="D42" s="30">
        <f t="shared" si="12"/>
        <v>358</v>
      </c>
      <c r="E42" s="41">
        <f t="shared" si="13"/>
        <v>0.23866666666666667</v>
      </c>
      <c r="F42" s="30"/>
      <c r="G42" s="30"/>
      <c r="H42" s="30"/>
      <c r="I42" s="30"/>
      <c r="M42" s="6">
        <v>358</v>
      </c>
      <c r="Q42" s="17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</row>
    <row r="43" spans="1:211" x14ac:dyDescent="0.3">
      <c r="A43" s="4" t="s">
        <v>136</v>
      </c>
      <c r="C43" s="6">
        <v>500</v>
      </c>
      <c r="D43" s="6">
        <f t="shared" si="12"/>
        <v>0</v>
      </c>
      <c r="E43" s="42">
        <f t="shared" si="13"/>
        <v>0</v>
      </c>
      <c r="Q43" s="17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</row>
    <row r="44" spans="1:211" x14ac:dyDescent="0.3">
      <c r="A44" s="4" t="s">
        <v>137</v>
      </c>
      <c r="C44" s="6">
        <v>1750</v>
      </c>
      <c r="D44" s="6">
        <f t="shared" si="12"/>
        <v>0</v>
      </c>
      <c r="E44" s="42">
        <f t="shared" si="13"/>
        <v>0</v>
      </c>
      <c r="Q44" s="17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</row>
    <row r="45" spans="1:211" x14ac:dyDescent="0.3">
      <c r="A45" s="4" t="s">
        <v>256</v>
      </c>
      <c r="B45" s="6">
        <v>0</v>
      </c>
      <c r="D45" s="6">
        <f t="shared" si="12"/>
        <v>108.39</v>
      </c>
      <c r="E45" s="6" t="e">
        <f t="shared" si="13"/>
        <v>#DIV/0!</v>
      </c>
      <c r="M45" s="6">
        <v>108.39</v>
      </c>
      <c r="Q45" s="17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</row>
    <row r="46" spans="1:211" x14ac:dyDescent="0.3">
      <c r="D46" s="6">
        <f t="shared" si="12"/>
        <v>0</v>
      </c>
      <c r="E46" s="6" t="e">
        <f t="shared" si="13"/>
        <v>#DIV/0!</v>
      </c>
      <c r="Q46" s="17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</row>
    <row r="47" spans="1:211" x14ac:dyDescent="0.3">
      <c r="A47" s="11" t="s">
        <v>121</v>
      </c>
      <c r="D47" s="6">
        <f t="shared" si="12"/>
        <v>0</v>
      </c>
      <c r="E47" s="6" t="e">
        <f t="shared" si="13"/>
        <v>#DIV/0!</v>
      </c>
      <c r="Q47" s="1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</row>
    <row r="48" spans="1:211" x14ac:dyDescent="0.3">
      <c r="A48" s="4" t="s">
        <v>87</v>
      </c>
      <c r="B48" s="4">
        <f>SUM(B40:B47)</f>
        <v>7200</v>
      </c>
      <c r="C48" s="4">
        <f>SUM(C38:C47)</f>
        <v>3750</v>
      </c>
      <c r="D48" s="4">
        <f>SUM(D38:D47)</f>
        <v>531.19000000000005</v>
      </c>
      <c r="E48" s="39">
        <f t="shared" si="13"/>
        <v>0.14165066666666667</v>
      </c>
      <c r="F48" s="6">
        <f t="shared" ref="F48:Q48" si="14">SUM(F38:F47)</f>
        <v>0</v>
      </c>
      <c r="G48" s="4">
        <f t="shared" si="14"/>
        <v>0</v>
      </c>
      <c r="H48" s="6">
        <f t="shared" si="14"/>
        <v>0</v>
      </c>
      <c r="I48" s="6">
        <f t="shared" si="14"/>
        <v>0</v>
      </c>
      <c r="J48" s="6">
        <f t="shared" si="14"/>
        <v>0</v>
      </c>
      <c r="K48" s="6">
        <f t="shared" si="14"/>
        <v>0</v>
      </c>
      <c r="L48" s="6">
        <f t="shared" si="14"/>
        <v>0</v>
      </c>
      <c r="M48" s="6">
        <f t="shared" si="14"/>
        <v>466.39</v>
      </c>
      <c r="N48" s="6">
        <f t="shared" si="14"/>
        <v>0</v>
      </c>
      <c r="O48" s="6">
        <f t="shared" si="14"/>
        <v>0</v>
      </c>
      <c r="P48" s="6">
        <f t="shared" si="14"/>
        <v>0</v>
      </c>
      <c r="Q48" s="17">
        <f t="shared" si="14"/>
        <v>64.8</v>
      </c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</row>
    <row r="49" spans="1:211" x14ac:dyDescent="0.3">
      <c r="A49" s="4"/>
      <c r="B49" s="4"/>
      <c r="C49" s="4"/>
      <c r="D49" s="4"/>
      <c r="E49" s="15"/>
      <c r="Q49" s="1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</row>
    <row r="50" spans="1:211" x14ac:dyDescent="0.3">
      <c r="A50" s="4" t="s">
        <v>84</v>
      </c>
      <c r="B50" s="4"/>
      <c r="C50" s="4"/>
      <c r="D50" s="49">
        <f>SUM(,D23+D48)</f>
        <v>12153.779999999999</v>
      </c>
      <c r="F50" s="4">
        <f t="shared" ref="F50:Q50" si="15">SUM(F23+F48)</f>
        <v>849.04000000000008</v>
      </c>
      <c r="G50" s="21">
        <f t="shared" si="15"/>
        <v>1034.17</v>
      </c>
      <c r="H50" s="4">
        <f t="shared" si="15"/>
        <v>1573.2</v>
      </c>
      <c r="I50" s="4">
        <f t="shared" si="15"/>
        <v>342.22</v>
      </c>
      <c r="J50" s="4">
        <f t="shared" si="15"/>
        <v>842.22</v>
      </c>
      <c r="K50" s="4">
        <f t="shared" si="15"/>
        <v>1180.3700000000001</v>
      </c>
      <c r="L50" s="4">
        <f t="shared" si="15"/>
        <v>947.62</v>
      </c>
      <c r="M50" s="4">
        <f t="shared" si="15"/>
        <v>1735.9499999999998</v>
      </c>
      <c r="N50" s="4">
        <f t="shared" si="15"/>
        <v>1062.4000000000001</v>
      </c>
      <c r="O50" s="4">
        <f t="shared" si="15"/>
        <v>525.8599999999999</v>
      </c>
      <c r="P50" s="4">
        <f t="shared" si="15"/>
        <v>1303.4000000000001</v>
      </c>
      <c r="Q50" s="18">
        <f t="shared" si="15"/>
        <v>757.32999999999993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</row>
    <row r="51" spans="1:211" x14ac:dyDescent="0.3">
      <c r="A51" s="6" t="s">
        <v>119</v>
      </c>
      <c r="C51" s="6">
        <f>SUM(F51:Q51)</f>
        <v>0</v>
      </c>
      <c r="Q51" s="17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</row>
    <row r="52" spans="1:211" x14ac:dyDescent="0.3">
      <c r="D52" s="6" t="s">
        <v>39</v>
      </c>
      <c r="F52" s="4"/>
      <c r="G52" s="16">
        <v>274.83999999999997</v>
      </c>
      <c r="H52" s="30"/>
      <c r="I52" s="16"/>
      <c r="Q52" s="17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</row>
    <row r="53" spans="1:211" x14ac:dyDescent="0.3">
      <c r="A53" s="4"/>
      <c r="B53" s="4"/>
      <c r="D53" s="3"/>
      <c r="F53" s="4"/>
      <c r="G53" s="3"/>
      <c r="H53" s="4"/>
      <c r="I53" s="4"/>
      <c r="J53" s="3"/>
      <c r="K53" s="4"/>
      <c r="L53" s="4"/>
      <c r="M53" s="4"/>
      <c r="N53" s="4"/>
      <c r="O53" s="4"/>
      <c r="P53" s="4"/>
      <c r="Q53" s="18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</row>
    <row r="54" spans="1:211" x14ac:dyDescent="0.3">
      <c r="Q54" s="17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</row>
    <row r="55" spans="1:211" x14ac:dyDescent="0.3">
      <c r="Q55" s="17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</row>
    <row r="56" spans="1:211" x14ac:dyDescent="0.3">
      <c r="A56" s="19" t="s">
        <v>133</v>
      </c>
      <c r="J56" s="20"/>
      <c r="Q56" s="17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</row>
    <row r="57" spans="1:211" x14ac:dyDescent="0.3">
      <c r="Q57" s="1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</row>
    <row r="58" spans="1:211" x14ac:dyDescent="0.3">
      <c r="B58" s="18" t="s">
        <v>107</v>
      </c>
      <c r="C58" s="32"/>
      <c r="F58" s="4" t="s">
        <v>12</v>
      </c>
      <c r="G58" s="4" t="s">
        <v>53</v>
      </c>
      <c r="H58" s="4" t="s">
        <v>58</v>
      </c>
      <c r="I58" s="4" t="s">
        <v>61</v>
      </c>
      <c r="J58" s="4" t="s">
        <v>65</v>
      </c>
      <c r="K58" s="4" t="s">
        <v>67</v>
      </c>
      <c r="L58" s="4" t="s">
        <v>71</v>
      </c>
      <c r="M58" s="4" t="s">
        <v>73</v>
      </c>
      <c r="N58" s="4" t="s">
        <v>78</v>
      </c>
      <c r="O58" s="4" t="s">
        <v>80</v>
      </c>
      <c r="P58" s="4" t="s">
        <v>81</v>
      </c>
      <c r="Q58" s="18" t="s">
        <v>85</v>
      </c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</row>
    <row r="59" spans="1:211" x14ac:dyDescent="0.3">
      <c r="D59" s="6" t="s">
        <v>108</v>
      </c>
      <c r="Q59" s="18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</row>
    <row r="60" spans="1:211" x14ac:dyDescent="0.3">
      <c r="A60" s="7">
        <v>45016</v>
      </c>
      <c r="B60" s="17" t="s">
        <v>109</v>
      </c>
      <c r="C60" s="32"/>
      <c r="F60" s="6">
        <v>11076.55</v>
      </c>
      <c r="G60" s="6">
        <f>F60</f>
        <v>11076.55</v>
      </c>
      <c r="H60" s="6">
        <f>F60</f>
        <v>11076.55</v>
      </c>
      <c r="I60" s="6">
        <f>F60</f>
        <v>11076.55</v>
      </c>
      <c r="J60" s="6">
        <f>F60</f>
        <v>11076.55</v>
      </c>
      <c r="K60" s="6">
        <f>F60</f>
        <v>11076.55</v>
      </c>
      <c r="L60" s="6">
        <f>F60</f>
        <v>11076.55</v>
      </c>
      <c r="M60" s="6">
        <f>F60</f>
        <v>11076.55</v>
      </c>
      <c r="N60" s="6">
        <f>F60</f>
        <v>11076.55</v>
      </c>
      <c r="O60" s="6">
        <f>F60</f>
        <v>11076.55</v>
      </c>
      <c r="P60" s="6">
        <f>F60</f>
        <v>11076.55</v>
      </c>
      <c r="Q60" s="18">
        <f>F60</f>
        <v>11076.55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</row>
    <row r="61" spans="1:211" x14ac:dyDescent="0.3">
      <c r="Q61" s="18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</row>
    <row r="62" spans="1:211" x14ac:dyDescent="0.3">
      <c r="B62" s="17" t="s">
        <v>13</v>
      </c>
      <c r="C62" s="32"/>
      <c r="D62" s="6" t="s">
        <v>110</v>
      </c>
      <c r="F62" s="6">
        <f>SUM(E62+F63)</f>
        <v>8060.2</v>
      </c>
      <c r="G62" s="6">
        <f>SUM(F62+G63)</f>
        <v>8335.0399999999991</v>
      </c>
      <c r="H62" s="6">
        <f t="shared" ref="H62:Q62" si="16">SUM(G62+H63)</f>
        <v>8418.0999999999985</v>
      </c>
      <c r="I62" s="6">
        <f t="shared" si="16"/>
        <v>8418.0999999999985</v>
      </c>
      <c r="J62" s="6">
        <f t="shared" si="16"/>
        <v>8498.4799999999977</v>
      </c>
      <c r="K62" s="6">
        <f t="shared" si="16"/>
        <v>16528.129999999997</v>
      </c>
      <c r="L62" s="6">
        <f t="shared" si="16"/>
        <v>16878.129999999997</v>
      </c>
      <c r="M62" s="6">
        <f t="shared" si="16"/>
        <v>16941.109999999997</v>
      </c>
      <c r="N62" s="6">
        <f t="shared" si="16"/>
        <v>17030.759999999998</v>
      </c>
      <c r="O62" s="6">
        <f t="shared" si="16"/>
        <v>17030.759999999998</v>
      </c>
      <c r="P62" s="6">
        <f t="shared" si="16"/>
        <v>17030.759999999998</v>
      </c>
      <c r="Q62" s="51">
        <f t="shared" si="16"/>
        <v>17115.599999999999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</row>
    <row r="63" spans="1:211" x14ac:dyDescent="0.3">
      <c r="D63" s="6" t="s">
        <v>111</v>
      </c>
      <c r="F63" s="6">
        <v>8060.2</v>
      </c>
      <c r="G63" s="6">
        <v>274.83999999999997</v>
      </c>
      <c r="H63" s="6">
        <v>83.06</v>
      </c>
      <c r="J63" s="6">
        <v>80.38</v>
      </c>
      <c r="K63" s="6">
        <v>8029.65</v>
      </c>
      <c r="L63" s="6">
        <v>350</v>
      </c>
      <c r="M63" s="6">
        <v>62.98</v>
      </c>
      <c r="N63" s="6">
        <v>89.65</v>
      </c>
      <c r="Q63" s="18">
        <v>84.84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</row>
    <row r="64" spans="1:211" x14ac:dyDescent="0.3">
      <c r="B64" s="17" t="s">
        <v>112</v>
      </c>
      <c r="C64" s="32"/>
      <c r="D64" s="6" t="s">
        <v>110</v>
      </c>
      <c r="F64" s="6">
        <f>F65</f>
        <v>849.04</v>
      </c>
      <c r="G64" s="6">
        <f>SUM(F64+G65)</f>
        <v>1896.49</v>
      </c>
      <c r="H64" s="6">
        <f t="shared" ref="H64:Q64" si="17">SUM(G64+H65)</f>
        <v>3482.69</v>
      </c>
      <c r="I64" s="6">
        <f t="shared" si="17"/>
        <v>3824.91</v>
      </c>
      <c r="J64" s="6">
        <f t="shared" si="17"/>
        <v>4667.13</v>
      </c>
      <c r="K64" s="6">
        <f t="shared" si="17"/>
        <v>5895.01</v>
      </c>
      <c r="L64" s="6">
        <f t="shared" si="17"/>
        <v>6842.63</v>
      </c>
      <c r="M64" s="6">
        <f t="shared" si="17"/>
        <v>8646.52</v>
      </c>
      <c r="N64" s="6">
        <f t="shared" si="17"/>
        <v>9708.92</v>
      </c>
      <c r="O64" s="6">
        <f t="shared" si="17"/>
        <v>10236.11</v>
      </c>
      <c r="P64" s="6">
        <f t="shared" si="17"/>
        <v>11673.51</v>
      </c>
      <c r="Q64" s="51">
        <f t="shared" si="17"/>
        <v>12430.84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</row>
    <row r="65" spans="2:110" x14ac:dyDescent="0.3">
      <c r="D65" s="6" t="s">
        <v>111</v>
      </c>
      <c r="F65" s="6">
        <v>849.04</v>
      </c>
      <c r="G65" s="6">
        <v>1047.45</v>
      </c>
      <c r="H65" s="6">
        <v>1586.2</v>
      </c>
      <c r="I65" s="6">
        <v>342.22</v>
      </c>
      <c r="J65" s="6">
        <v>842.22</v>
      </c>
      <c r="K65" s="6">
        <v>1227.8800000000001</v>
      </c>
      <c r="L65" s="6">
        <v>947.62</v>
      </c>
      <c r="M65" s="6">
        <v>1803.89</v>
      </c>
      <c r="N65" s="6">
        <v>1062.4000000000001</v>
      </c>
      <c r="O65" s="6">
        <v>527.19000000000005</v>
      </c>
      <c r="P65" s="6">
        <v>1437.4</v>
      </c>
      <c r="Q65" s="18">
        <v>757.33</v>
      </c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</row>
    <row r="66" spans="2:110" x14ac:dyDescent="0.3">
      <c r="Q66" s="18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</row>
    <row r="67" spans="2:110" x14ac:dyDescent="0.3">
      <c r="B67" s="6" t="s">
        <v>113</v>
      </c>
      <c r="F67" s="19">
        <f>SUM(F60+F62-F64)</f>
        <v>18287.71</v>
      </c>
      <c r="G67" s="19">
        <f t="shared" ref="G67:Q67" si="18">SUM(G60+G62-G64)</f>
        <v>17515.099999999995</v>
      </c>
      <c r="H67" s="19">
        <f t="shared" si="18"/>
        <v>16011.959999999997</v>
      </c>
      <c r="I67" s="19">
        <f t="shared" si="18"/>
        <v>15669.739999999998</v>
      </c>
      <c r="J67" s="19">
        <f t="shared" si="18"/>
        <v>14907.899999999998</v>
      </c>
      <c r="K67" s="19">
        <f t="shared" si="18"/>
        <v>21709.67</v>
      </c>
      <c r="L67" s="19">
        <f t="shared" si="18"/>
        <v>21112.049999999996</v>
      </c>
      <c r="M67" s="19">
        <f t="shared" si="18"/>
        <v>19371.139999999996</v>
      </c>
      <c r="N67" s="19">
        <f t="shared" si="18"/>
        <v>18398.39</v>
      </c>
      <c r="O67" s="19">
        <f t="shared" si="18"/>
        <v>17871.199999999997</v>
      </c>
      <c r="P67" s="19">
        <f t="shared" si="18"/>
        <v>16433.799999999996</v>
      </c>
      <c r="Q67" s="47">
        <f t="shared" si="18"/>
        <v>15761.309999999998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</row>
    <row r="68" spans="2:110" x14ac:dyDescent="0.3">
      <c r="Q68" s="1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</row>
    <row r="69" spans="2:110" x14ac:dyDescent="0.3">
      <c r="B69" s="17" t="s">
        <v>114</v>
      </c>
      <c r="C69" s="32"/>
      <c r="D69" s="17" t="s">
        <v>115</v>
      </c>
      <c r="E69" s="32"/>
      <c r="F69" s="6">
        <v>13058.86</v>
      </c>
      <c r="G69" s="6">
        <v>4286.25</v>
      </c>
      <c r="H69" s="6">
        <v>3645.43</v>
      </c>
      <c r="I69" s="6">
        <v>2717.73</v>
      </c>
      <c r="J69" s="6">
        <v>1613.67</v>
      </c>
      <c r="K69" s="6">
        <v>8049.87</v>
      </c>
      <c r="L69" s="6">
        <v>7725.87</v>
      </c>
      <c r="M69" s="6">
        <v>5984.96</v>
      </c>
      <c r="N69" s="6">
        <v>4922.5600000000004</v>
      </c>
      <c r="O69" s="6">
        <v>4395.37</v>
      </c>
      <c r="P69" s="6">
        <v>2957.77</v>
      </c>
      <c r="Q69" s="18">
        <v>2200.44</v>
      </c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2:110" x14ac:dyDescent="0.3">
      <c r="D70" s="6" t="s">
        <v>123</v>
      </c>
      <c r="F70" s="6">
        <v>5228.8500000000004</v>
      </c>
      <c r="G70" s="6">
        <v>13228.85</v>
      </c>
      <c r="H70" s="6">
        <v>13294.23</v>
      </c>
      <c r="I70" s="6">
        <v>13294.23</v>
      </c>
      <c r="J70" s="6">
        <v>13294.23</v>
      </c>
      <c r="K70" s="6">
        <v>13386.38</v>
      </c>
      <c r="L70" s="6">
        <v>13386.38</v>
      </c>
      <c r="M70" s="6">
        <v>13386.38</v>
      </c>
      <c r="N70" s="6">
        <v>13476.03</v>
      </c>
      <c r="O70" s="6">
        <v>13476.03</v>
      </c>
      <c r="P70" s="6">
        <v>13476.03</v>
      </c>
      <c r="Q70" s="18">
        <v>13560.87</v>
      </c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</row>
    <row r="71" spans="2:110" x14ac:dyDescent="0.3">
      <c r="B71" s="17"/>
      <c r="C71" s="32"/>
      <c r="D71" s="17"/>
      <c r="E71" s="33"/>
      <c r="F71" s="44">
        <f>SUM(F69:F70)</f>
        <v>18287.71</v>
      </c>
      <c r="G71" s="21">
        <f>SUM(G69:G70)</f>
        <v>17515.099999999999</v>
      </c>
      <c r="H71" s="4">
        <f t="shared" ref="H71:Q71" si="19">SUM(H69:H70)</f>
        <v>16939.66</v>
      </c>
      <c r="I71" s="6">
        <f t="shared" si="19"/>
        <v>16011.96</v>
      </c>
      <c r="J71" s="4">
        <f t="shared" si="19"/>
        <v>14907.9</v>
      </c>
      <c r="K71" s="4">
        <f t="shared" si="19"/>
        <v>21436.25</v>
      </c>
      <c r="L71" s="6">
        <f t="shared" si="19"/>
        <v>21112.25</v>
      </c>
      <c r="M71" s="6">
        <f t="shared" si="19"/>
        <v>19371.34</v>
      </c>
      <c r="N71" s="6">
        <f t="shared" si="19"/>
        <v>18398.59</v>
      </c>
      <c r="O71" s="6">
        <f t="shared" si="19"/>
        <v>17871.400000000001</v>
      </c>
      <c r="P71" s="6">
        <f t="shared" si="19"/>
        <v>16433.8</v>
      </c>
      <c r="Q71" s="18">
        <f t="shared" si="19"/>
        <v>15761.310000000001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2:110" x14ac:dyDescent="0.3">
      <c r="B72" s="6" t="s">
        <v>156</v>
      </c>
      <c r="G72" s="6" t="s">
        <v>189</v>
      </c>
      <c r="H72" s="13">
        <v>927.7</v>
      </c>
      <c r="I72" s="6">
        <v>342.22</v>
      </c>
      <c r="J72" s="13" t="s">
        <v>222</v>
      </c>
      <c r="K72" s="6">
        <v>273.62</v>
      </c>
      <c r="Q72" s="18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</row>
    <row r="73" spans="2:110" x14ac:dyDescent="0.3">
      <c r="B73" s="17" t="s">
        <v>116</v>
      </c>
      <c r="C73" s="33"/>
      <c r="D73" s="32"/>
      <c r="G73" s="4"/>
      <c r="H73" s="19">
        <v>16011.96</v>
      </c>
      <c r="I73" s="19">
        <f t="shared" ref="I73:Q73" si="20">SUM(I71-I72)</f>
        <v>15669.74</v>
      </c>
      <c r="J73" s="19" t="e">
        <f t="shared" si="20"/>
        <v>#VALUE!</v>
      </c>
      <c r="K73" s="19">
        <f>SUM(K71+K72)</f>
        <v>21709.87</v>
      </c>
      <c r="L73" s="19">
        <f t="shared" si="20"/>
        <v>21112.25</v>
      </c>
      <c r="M73" s="19">
        <f t="shared" si="20"/>
        <v>19371.34</v>
      </c>
      <c r="N73" s="19">
        <f t="shared" si="20"/>
        <v>18398.59</v>
      </c>
      <c r="O73" s="19">
        <f t="shared" si="20"/>
        <v>17871.400000000001</v>
      </c>
      <c r="P73" s="19">
        <f t="shared" si="20"/>
        <v>16433.8</v>
      </c>
      <c r="Q73" s="47">
        <f t="shared" si="20"/>
        <v>15761.310000000001</v>
      </c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2:110" x14ac:dyDescent="0.3">
      <c r="Q74" s="17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</row>
    <row r="75" spans="2:110" x14ac:dyDescent="0.3">
      <c r="Q75" s="17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</row>
    <row r="76" spans="2:110" x14ac:dyDescent="0.3">
      <c r="B76" s="6" t="s">
        <v>191</v>
      </c>
      <c r="H76" s="11"/>
      <c r="Q76" s="17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</row>
    <row r="77" spans="2:110" x14ac:dyDescent="0.3">
      <c r="B77" s="6" t="s">
        <v>190</v>
      </c>
      <c r="Q77" s="1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2:110" x14ac:dyDescent="0.3">
      <c r="B78" s="6" t="s">
        <v>192</v>
      </c>
      <c r="Q78" s="17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2:110" x14ac:dyDescent="0.3">
      <c r="B79" s="6" t="s">
        <v>206</v>
      </c>
      <c r="Q79" s="17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</row>
    <row r="80" spans="2:110" x14ac:dyDescent="0.3">
      <c r="Q80" s="17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</row>
    <row r="81" spans="2:110" x14ac:dyDescent="0.3">
      <c r="Q81" s="17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</row>
    <row r="82" spans="2:110" x14ac:dyDescent="0.3">
      <c r="B82" s="6" t="s">
        <v>230</v>
      </c>
      <c r="Q82" s="17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</row>
    <row r="83" spans="2:110" x14ac:dyDescent="0.3">
      <c r="Q83" s="17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</row>
    <row r="84" spans="2:110" x14ac:dyDescent="0.3">
      <c r="Q84" s="17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</row>
    <row r="85" spans="2:110" x14ac:dyDescent="0.3">
      <c r="Q85" s="17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</row>
    <row r="86" spans="2:110" x14ac:dyDescent="0.3">
      <c r="Q86" s="17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</row>
    <row r="87" spans="2:110" x14ac:dyDescent="0.3">
      <c r="Q87" s="1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</row>
    <row r="88" spans="2:110" x14ac:dyDescent="0.3">
      <c r="Q88" s="17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</row>
    <row r="89" spans="2:110" x14ac:dyDescent="0.3">
      <c r="Q89" s="17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</row>
    <row r="90" spans="2:110" x14ac:dyDescent="0.3">
      <c r="Q90" s="17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</row>
    <row r="91" spans="2:110" x14ac:dyDescent="0.3">
      <c r="Q91" s="17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</row>
    <row r="92" spans="2:110" x14ac:dyDescent="0.3">
      <c r="Q92" s="17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</row>
    <row r="93" spans="2:110" x14ac:dyDescent="0.3">
      <c r="Q93" s="17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</row>
    <row r="94" spans="2:110" x14ac:dyDescent="0.3">
      <c r="Q94" s="17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</row>
    <row r="95" spans="2:110" x14ac:dyDescent="0.3">
      <c r="Q95" s="17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</row>
    <row r="96" spans="2:110" x14ac:dyDescent="0.3">
      <c r="Q96" s="17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</row>
    <row r="97" spans="17:110" x14ac:dyDescent="0.3">
      <c r="Q97" s="1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</row>
    <row r="98" spans="17:110" x14ac:dyDescent="0.3">
      <c r="Q98" s="17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</row>
    <row r="99" spans="17:110" x14ac:dyDescent="0.3">
      <c r="Q99" s="17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</row>
    <row r="100" spans="17:110" x14ac:dyDescent="0.3">
      <c r="Q100" s="17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</row>
    <row r="101" spans="17:110" x14ac:dyDescent="0.3">
      <c r="Q101" s="17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</row>
    <row r="102" spans="17:110" x14ac:dyDescent="0.3">
      <c r="Q102" s="17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</row>
    <row r="103" spans="17:110" x14ac:dyDescent="0.3">
      <c r="Q103" s="17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</row>
    <row r="104" spans="17:110" x14ac:dyDescent="0.3">
      <c r="Q104" s="17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</row>
    <row r="105" spans="17:110" x14ac:dyDescent="0.3">
      <c r="Q105" s="17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</row>
    <row r="106" spans="17:110" x14ac:dyDescent="0.3">
      <c r="Q106" s="17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</row>
    <row r="107" spans="17:110" x14ac:dyDescent="0.3">
      <c r="Q107" s="1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7:110" x14ac:dyDescent="0.3">
      <c r="Q108" s="17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</row>
    <row r="109" spans="17:110" x14ac:dyDescent="0.3">
      <c r="Q109" s="17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</row>
    <row r="110" spans="17:110" x14ac:dyDescent="0.3">
      <c r="Q110" s="17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</row>
    <row r="111" spans="17:110" x14ac:dyDescent="0.3">
      <c r="Q111" s="17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</row>
    <row r="112" spans="17:110" x14ac:dyDescent="0.3">
      <c r="Q112" s="17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  <row r="113" spans="17:110" x14ac:dyDescent="0.3">
      <c r="Q113" s="17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</row>
    <row r="114" spans="17:110" x14ac:dyDescent="0.3">
      <c r="Q114" s="17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</row>
    <row r="115" spans="17:110" x14ac:dyDescent="0.3">
      <c r="Q115" s="17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</row>
    <row r="116" spans="17:110" x14ac:dyDescent="0.3">
      <c r="Q116" s="17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</row>
    <row r="117" spans="17:110" x14ac:dyDescent="0.3">
      <c r="Q117" s="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</row>
    <row r="118" spans="17:110" x14ac:dyDescent="0.3">
      <c r="Q118" s="17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</row>
    <row r="119" spans="17:110" x14ac:dyDescent="0.3">
      <c r="Q119" s="17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</row>
    <row r="120" spans="17:110" x14ac:dyDescent="0.3">
      <c r="Q120" s="17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</row>
    <row r="121" spans="17:110" x14ac:dyDescent="0.3">
      <c r="Q121" s="17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</row>
    <row r="122" spans="17:110" x14ac:dyDescent="0.3">
      <c r="Q122" s="17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</row>
    <row r="123" spans="17:110" x14ac:dyDescent="0.3">
      <c r="Q123" s="17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</row>
    <row r="124" spans="17:110" x14ac:dyDescent="0.3">
      <c r="Q124" s="17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</row>
    <row r="125" spans="17:110" x14ac:dyDescent="0.3">
      <c r="Q125" s="17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</row>
    <row r="126" spans="17:110" x14ac:dyDescent="0.3">
      <c r="Q126" s="17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</row>
    <row r="127" spans="17:110" x14ac:dyDescent="0.3">
      <c r="Q127" s="1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</row>
    <row r="128" spans="17:110" x14ac:dyDescent="0.3">
      <c r="Q128" s="17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</row>
    <row r="129" spans="17:110" x14ac:dyDescent="0.3">
      <c r="Q129" s="17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</row>
    <row r="130" spans="17:110" x14ac:dyDescent="0.3">
      <c r="Q130" s="17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</row>
    <row r="131" spans="17:110" x14ac:dyDescent="0.3">
      <c r="Q131" s="17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</row>
    <row r="132" spans="17:110" x14ac:dyDescent="0.3">
      <c r="Q132" s="17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</row>
    <row r="133" spans="17:110" x14ac:dyDescent="0.3">
      <c r="Q133" s="17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</row>
    <row r="134" spans="17:110" x14ac:dyDescent="0.3">
      <c r="Q134" s="17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</row>
    <row r="135" spans="17:110" x14ac:dyDescent="0.3">
      <c r="Q135" s="17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</row>
    <row r="136" spans="17:110" x14ac:dyDescent="0.3">
      <c r="Q136" s="17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</row>
    <row r="137" spans="17:110" x14ac:dyDescent="0.3">
      <c r="Q137" s="1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</row>
    <row r="138" spans="17:110" x14ac:dyDescent="0.3">
      <c r="Q138" s="17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</row>
    <row r="139" spans="17:110" x14ac:dyDescent="0.3">
      <c r="Q139" s="17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</row>
    <row r="140" spans="17:110" x14ac:dyDescent="0.3">
      <c r="Q140" s="17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</row>
    <row r="141" spans="17:110" x14ac:dyDescent="0.3">
      <c r="Q141" s="17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</row>
    <row r="142" spans="17:110" x14ac:dyDescent="0.3">
      <c r="Q142" s="17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</row>
    <row r="143" spans="17:110" x14ac:dyDescent="0.3">
      <c r="Q143" s="17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</row>
    <row r="144" spans="17:110" x14ac:dyDescent="0.3">
      <c r="Q144" s="17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</row>
    <row r="145" spans="17:110" x14ac:dyDescent="0.3">
      <c r="Q145" s="17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</row>
    <row r="146" spans="17:110" x14ac:dyDescent="0.3">
      <c r="Q146" s="17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</row>
    <row r="147" spans="17:110" x14ac:dyDescent="0.3">
      <c r="Q147" s="1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</row>
    <row r="148" spans="17:110" x14ac:dyDescent="0.3">
      <c r="Q148" s="17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</row>
    <row r="149" spans="17:110" x14ac:dyDescent="0.3">
      <c r="Q149" s="17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</row>
    <row r="150" spans="17:110" x14ac:dyDescent="0.3">
      <c r="Q150" s="17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</row>
    <row r="151" spans="17:110" x14ac:dyDescent="0.3">
      <c r="Q151" s="17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</row>
    <row r="152" spans="17:110" x14ac:dyDescent="0.3">
      <c r="Q152" s="17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</row>
    <row r="153" spans="17:110" x14ac:dyDescent="0.3">
      <c r="Q153" s="17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</row>
    <row r="154" spans="17:110" x14ac:dyDescent="0.3">
      <c r="Q154" s="17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</row>
    <row r="155" spans="17:110" x14ac:dyDescent="0.3">
      <c r="Q155" s="17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</row>
    <row r="156" spans="17:110" x14ac:dyDescent="0.3">
      <c r="Q156" s="17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</row>
    <row r="157" spans="17:110" x14ac:dyDescent="0.3">
      <c r="Q157" s="1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</row>
    <row r="158" spans="17:110" x14ac:dyDescent="0.3">
      <c r="Q158" s="17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</row>
    <row r="159" spans="17:110" x14ac:dyDescent="0.3">
      <c r="Q159" s="17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</row>
    <row r="160" spans="17:110" x14ac:dyDescent="0.3">
      <c r="Q160" s="17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</row>
    <row r="161" spans="17:110" x14ac:dyDescent="0.3">
      <c r="Q161" s="17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</row>
    <row r="162" spans="17:110" x14ac:dyDescent="0.3">
      <c r="Q162" s="17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</row>
    <row r="163" spans="17:110" x14ac:dyDescent="0.3">
      <c r="Q163" s="17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</row>
    <row r="164" spans="17:110" x14ac:dyDescent="0.3">
      <c r="Q164" s="17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</row>
    <row r="165" spans="17:110" x14ac:dyDescent="0.3">
      <c r="Q165" s="17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</row>
    <row r="166" spans="17:110" x14ac:dyDescent="0.3">
      <c r="Q166" s="17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</row>
    <row r="167" spans="17:110" x14ac:dyDescent="0.3">
      <c r="Q167" s="1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</row>
    <row r="168" spans="17:110" x14ac:dyDescent="0.3">
      <c r="Q168" s="17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</row>
    <row r="169" spans="17:110" x14ac:dyDescent="0.3">
      <c r="Q169" s="17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</row>
    <row r="170" spans="17:110" x14ac:dyDescent="0.3">
      <c r="Q170" s="17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</row>
    <row r="171" spans="17:110" x14ac:dyDescent="0.3">
      <c r="Q171" s="17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</row>
    <row r="172" spans="17:110" x14ac:dyDescent="0.3">
      <c r="Q172" s="17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</row>
    <row r="173" spans="17:110" x14ac:dyDescent="0.3">
      <c r="Q173" s="17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</row>
    <row r="174" spans="17:110" x14ac:dyDescent="0.3">
      <c r="Q174" s="17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</row>
    <row r="175" spans="17:110" x14ac:dyDescent="0.3">
      <c r="Q175" s="17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</row>
    <row r="176" spans="17:110" x14ac:dyDescent="0.3">
      <c r="Q176" s="17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</row>
    <row r="177" spans="17:110" x14ac:dyDescent="0.3">
      <c r="Q177" s="1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</row>
    <row r="178" spans="17:110" x14ac:dyDescent="0.3">
      <c r="Q178" s="17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</row>
    <row r="179" spans="17:110" x14ac:dyDescent="0.3">
      <c r="Q179" s="17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</row>
    <row r="180" spans="17:110" x14ac:dyDescent="0.3">
      <c r="Q180" s="17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</row>
    <row r="181" spans="17:110" x14ac:dyDescent="0.3">
      <c r="Q181" s="17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</row>
    <row r="182" spans="17:110" x14ac:dyDescent="0.3">
      <c r="Q182" s="17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</row>
    <row r="183" spans="17:110" x14ac:dyDescent="0.3">
      <c r="Q183" s="17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</row>
    <row r="184" spans="17:110" x14ac:dyDescent="0.3">
      <c r="Q184" s="17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</row>
    <row r="185" spans="17:110" x14ac:dyDescent="0.3">
      <c r="Q185" s="17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</row>
    <row r="186" spans="17:110" x14ac:dyDescent="0.3">
      <c r="Q186" s="17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</row>
    <row r="187" spans="17:110" x14ac:dyDescent="0.3">
      <c r="Q187" s="1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</row>
    <row r="188" spans="17:110" x14ac:dyDescent="0.3">
      <c r="Q188" s="17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</row>
    <row r="189" spans="17:110" x14ac:dyDescent="0.3">
      <c r="Q189" s="17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</row>
    <row r="190" spans="17:110" x14ac:dyDescent="0.3">
      <c r="Q190" s="17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</row>
    <row r="191" spans="17:110" x14ac:dyDescent="0.3">
      <c r="Q191" s="17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</row>
    <row r="192" spans="17:110" x14ac:dyDescent="0.3">
      <c r="Q192" s="17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</row>
    <row r="193" spans="17:110" x14ac:dyDescent="0.3">
      <c r="Q193" s="17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</row>
    <row r="194" spans="17:110" x14ac:dyDescent="0.3">
      <c r="Q194" s="17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</row>
    <row r="195" spans="17:110" x14ac:dyDescent="0.3">
      <c r="Q195" s="17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</row>
    <row r="196" spans="17:110" x14ac:dyDescent="0.3">
      <c r="Q196" s="17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</row>
    <row r="197" spans="17:110" x14ac:dyDescent="0.3">
      <c r="Q197" s="1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</row>
    <row r="198" spans="17:110" x14ac:dyDescent="0.3">
      <c r="Q198" s="17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</row>
    <row r="199" spans="17:110" x14ac:dyDescent="0.3">
      <c r="Q199" s="17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</row>
    <row r="200" spans="17:110" x14ac:dyDescent="0.3">
      <c r="Q200" s="17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</row>
    <row r="201" spans="17:110" x14ac:dyDescent="0.3">
      <c r="Q201" s="17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</row>
    <row r="202" spans="17:110" x14ac:dyDescent="0.3">
      <c r="Q202" s="17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</row>
    <row r="203" spans="17:110" x14ac:dyDescent="0.3">
      <c r="Q203" s="17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</row>
    <row r="204" spans="17:110" x14ac:dyDescent="0.3">
      <c r="Q204" s="17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</row>
    <row r="205" spans="17:110" x14ac:dyDescent="0.3">
      <c r="Q205" s="17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</row>
    <row r="206" spans="17:110" x14ac:dyDescent="0.3">
      <c r="Q206" s="17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</row>
    <row r="207" spans="17:110" x14ac:dyDescent="0.3">
      <c r="Q207" s="1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</row>
    <row r="208" spans="17:110" x14ac:dyDescent="0.3">
      <c r="Q208" s="17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</row>
    <row r="209" spans="17:110" x14ac:dyDescent="0.3">
      <c r="Q209" s="17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</row>
    <row r="210" spans="17:110" x14ac:dyDescent="0.3">
      <c r="Q210" s="17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</row>
    <row r="211" spans="17:110" x14ac:dyDescent="0.3">
      <c r="Q211" s="17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</row>
    <row r="212" spans="17:110" x14ac:dyDescent="0.3">
      <c r="Q212" s="17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</row>
    <row r="213" spans="17:110" x14ac:dyDescent="0.3">
      <c r="Q213" s="17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</row>
    <row r="214" spans="17:110" x14ac:dyDescent="0.3">
      <c r="Q214" s="17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</row>
    <row r="215" spans="17:110" x14ac:dyDescent="0.3">
      <c r="Q215" s="17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</row>
    <row r="216" spans="17:110" x14ac:dyDescent="0.3">
      <c r="Q216" s="17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</row>
    <row r="217" spans="17:110" x14ac:dyDescent="0.3">
      <c r="Q217" s="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</row>
    <row r="218" spans="17:110" x14ac:dyDescent="0.3">
      <c r="Q218" s="17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</row>
    <row r="219" spans="17:110" x14ac:dyDescent="0.3">
      <c r="Q219" s="17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</row>
    <row r="220" spans="17:110" x14ac:dyDescent="0.3">
      <c r="Q220" s="17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</row>
    <row r="221" spans="17:110" x14ac:dyDescent="0.3">
      <c r="Q221" s="17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</row>
    <row r="222" spans="17:110" x14ac:dyDescent="0.3">
      <c r="Q222" s="17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</row>
    <row r="223" spans="17:110" x14ac:dyDescent="0.3">
      <c r="Q223" s="17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</row>
    <row r="224" spans="17:110" x14ac:dyDescent="0.3">
      <c r="Q224" s="17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</row>
    <row r="225" spans="17:110" x14ac:dyDescent="0.3">
      <c r="Q225" s="17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</row>
    <row r="226" spans="17:110" x14ac:dyDescent="0.3">
      <c r="Q226" s="17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</row>
    <row r="227" spans="17:110" x14ac:dyDescent="0.3">
      <c r="Q227" s="1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</row>
    <row r="228" spans="17:110" x14ac:dyDescent="0.3">
      <c r="Q228" s="17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</row>
    <row r="229" spans="17:110" x14ac:dyDescent="0.3">
      <c r="Q229" s="17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</row>
    <row r="230" spans="17:110" x14ac:dyDescent="0.3">
      <c r="Q230" s="17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</row>
    <row r="231" spans="17:110" x14ac:dyDescent="0.3">
      <c r="Q231" s="17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</row>
    <row r="232" spans="17:110" x14ac:dyDescent="0.3">
      <c r="Q232" s="17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</row>
    <row r="233" spans="17:110" x14ac:dyDescent="0.3">
      <c r="Q233" s="17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</row>
    <row r="234" spans="17:110" x14ac:dyDescent="0.3">
      <c r="Q234" s="17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</row>
    <row r="235" spans="17:110" x14ac:dyDescent="0.3">
      <c r="Q235" s="17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</row>
    <row r="236" spans="17:110" x14ac:dyDescent="0.3">
      <c r="Q236" s="17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</row>
    <row r="237" spans="17:110" x14ac:dyDescent="0.3">
      <c r="Q237" s="1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</row>
    <row r="238" spans="17:110" x14ac:dyDescent="0.3">
      <c r="Q238" s="17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</row>
    <row r="239" spans="17:110" x14ac:dyDescent="0.3">
      <c r="Q239" s="17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</row>
    <row r="240" spans="17:110" x14ac:dyDescent="0.3">
      <c r="Q240" s="17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</row>
    <row r="241" spans="17:110" x14ac:dyDescent="0.3">
      <c r="Q241" s="17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</row>
    <row r="242" spans="17:110" x14ac:dyDescent="0.3">
      <c r="Q242" s="17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</row>
    <row r="243" spans="17:110" x14ac:dyDescent="0.3">
      <c r="Q243" s="17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</row>
    <row r="244" spans="17:110" x14ac:dyDescent="0.3">
      <c r="Q244" s="17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</row>
    <row r="245" spans="17:110" x14ac:dyDescent="0.3">
      <c r="Q245" s="17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</row>
    <row r="246" spans="17:110" x14ac:dyDescent="0.3">
      <c r="Q246" s="17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</row>
    <row r="247" spans="17:110" x14ac:dyDescent="0.3">
      <c r="Q247" s="1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</row>
    <row r="248" spans="17:110" x14ac:dyDescent="0.3">
      <c r="Q248" s="17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</row>
    <row r="249" spans="17:110" x14ac:dyDescent="0.3">
      <c r="Q249" s="17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</row>
    <row r="250" spans="17:110" x14ac:dyDescent="0.3">
      <c r="Q250" s="17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</row>
    <row r="251" spans="17:110" x14ac:dyDescent="0.3">
      <c r="Q251" s="17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</row>
    <row r="252" spans="17:110" x14ac:dyDescent="0.3">
      <c r="Q252" s="17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</row>
    <row r="253" spans="17:110" x14ac:dyDescent="0.3">
      <c r="Q253" s="17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</row>
    <row r="254" spans="17:110" x14ac:dyDescent="0.3">
      <c r="Q254" s="17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</row>
    <row r="255" spans="17:110" x14ac:dyDescent="0.3">
      <c r="Q255" s="17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</row>
    <row r="256" spans="17:110" x14ac:dyDescent="0.3">
      <c r="Q256" s="17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</row>
    <row r="257" spans="17:110" x14ac:dyDescent="0.3">
      <c r="Q257" s="1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</row>
    <row r="258" spans="17:110" x14ac:dyDescent="0.3">
      <c r="Q258" s="17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</row>
    <row r="259" spans="17:110" x14ac:dyDescent="0.3">
      <c r="Q259" s="17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</row>
    <row r="260" spans="17:110" x14ac:dyDescent="0.3">
      <c r="Q260" s="17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</row>
    <row r="261" spans="17:110" x14ac:dyDescent="0.3">
      <c r="Q261" s="17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</row>
    <row r="262" spans="17:110" x14ac:dyDescent="0.3">
      <c r="Q262" s="17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</row>
    <row r="263" spans="17:110" x14ac:dyDescent="0.3">
      <c r="Q263" s="17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</row>
    <row r="264" spans="17:110" x14ac:dyDescent="0.3">
      <c r="Q264" s="17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</row>
    <row r="265" spans="17:110" x14ac:dyDescent="0.3">
      <c r="Q265" s="17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</row>
    <row r="266" spans="17:110" x14ac:dyDescent="0.3">
      <c r="Q266" s="17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</row>
    <row r="267" spans="17:110" x14ac:dyDescent="0.3">
      <c r="Q267" s="1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</row>
    <row r="268" spans="17:110" x14ac:dyDescent="0.3">
      <c r="Q268" s="17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</row>
    <row r="269" spans="17:110" x14ac:dyDescent="0.3">
      <c r="Q269" s="17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</row>
    <row r="270" spans="17:110" x14ac:dyDescent="0.3">
      <c r="Q270" s="17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</row>
    <row r="271" spans="17:110" x14ac:dyDescent="0.3">
      <c r="Q271" s="17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</row>
    <row r="272" spans="17:110" x14ac:dyDescent="0.3">
      <c r="Q272" s="17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</row>
    <row r="273" spans="17:110" x14ac:dyDescent="0.3">
      <c r="Q273" s="17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</row>
    <row r="274" spans="17:110" x14ac:dyDescent="0.3">
      <c r="Q274" s="17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</row>
    <row r="275" spans="17:110" x14ac:dyDescent="0.3">
      <c r="Q275" s="17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</row>
    <row r="276" spans="17:110" x14ac:dyDescent="0.3">
      <c r="Q276" s="17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</row>
    <row r="277" spans="17:110" x14ac:dyDescent="0.3">
      <c r="Q277" s="1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</row>
    <row r="278" spans="17:110" x14ac:dyDescent="0.3">
      <c r="Q278" s="17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</row>
    <row r="279" spans="17:110" x14ac:dyDescent="0.3">
      <c r="Q279" s="17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</row>
    <row r="280" spans="17:110" x14ac:dyDescent="0.3">
      <c r="Q280" s="17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</row>
    <row r="281" spans="17:110" x14ac:dyDescent="0.3">
      <c r="Q281" s="17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</row>
    <row r="282" spans="17:110" x14ac:dyDescent="0.3">
      <c r="Q282" s="17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</row>
    <row r="283" spans="17:110" x14ac:dyDescent="0.3">
      <c r="Q283" s="17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</row>
    <row r="284" spans="17:110" x14ac:dyDescent="0.3">
      <c r="Q284" s="17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</row>
    <row r="285" spans="17:110" x14ac:dyDescent="0.3">
      <c r="Q285" s="17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</row>
    <row r="286" spans="17:110" x14ac:dyDescent="0.3">
      <c r="Q286" s="17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</row>
    <row r="287" spans="17:110" x14ac:dyDescent="0.3">
      <c r="Q287" s="1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</row>
    <row r="288" spans="17:110" x14ac:dyDescent="0.3">
      <c r="Q288" s="17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</row>
    <row r="289" spans="17:110" x14ac:dyDescent="0.3">
      <c r="Q289" s="17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</row>
    <row r="290" spans="17:110" x14ac:dyDescent="0.3">
      <c r="Q290" s="17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</row>
    <row r="291" spans="17:110" x14ac:dyDescent="0.3">
      <c r="Q291" s="17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</row>
    <row r="292" spans="17:110" x14ac:dyDescent="0.3">
      <c r="Q292" s="17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</row>
    <row r="293" spans="17:110" x14ac:dyDescent="0.3">
      <c r="Q293" s="17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</row>
    <row r="294" spans="17:110" x14ac:dyDescent="0.3">
      <c r="Q294" s="17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</row>
    <row r="295" spans="17:110" x14ac:dyDescent="0.3">
      <c r="Q295" s="17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</row>
    <row r="296" spans="17:110" x14ac:dyDescent="0.3">
      <c r="Q296" s="17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</row>
    <row r="297" spans="17:110" x14ac:dyDescent="0.3">
      <c r="Q297" s="1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</row>
    <row r="298" spans="17:110" x14ac:dyDescent="0.3">
      <c r="Q298" s="17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</row>
    <row r="299" spans="17:110" x14ac:dyDescent="0.3">
      <c r="Q299" s="17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</row>
    <row r="300" spans="17:110" x14ac:dyDescent="0.3">
      <c r="Q300" s="17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</row>
    <row r="301" spans="17:110" x14ac:dyDescent="0.3">
      <c r="Q301" s="17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</row>
    <row r="302" spans="17:110" x14ac:dyDescent="0.3">
      <c r="Q302" s="17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</row>
    <row r="303" spans="17:110" x14ac:dyDescent="0.3">
      <c r="Q303" s="17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</row>
    <row r="304" spans="17:110" x14ac:dyDescent="0.3">
      <c r="Q304" s="17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</row>
    <row r="305" spans="17:110" x14ac:dyDescent="0.3">
      <c r="Q305" s="17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</row>
    <row r="306" spans="17:110" x14ac:dyDescent="0.3">
      <c r="Q306" s="17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</row>
    <row r="307" spans="17:110" x14ac:dyDescent="0.3">
      <c r="Q307" s="1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</row>
    <row r="308" spans="17:110" x14ac:dyDescent="0.3">
      <c r="Q308" s="17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</row>
    <row r="309" spans="17:110" x14ac:dyDescent="0.3">
      <c r="Q309" s="17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</row>
    <row r="310" spans="17:110" x14ac:dyDescent="0.3">
      <c r="Q310" s="17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</row>
    <row r="311" spans="17:110" x14ac:dyDescent="0.3">
      <c r="Q311" s="17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</row>
    <row r="312" spans="17:110" x14ac:dyDescent="0.3">
      <c r="Q312" s="17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</row>
    <row r="313" spans="17:110" x14ac:dyDescent="0.3">
      <c r="Q313" s="17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</row>
    <row r="314" spans="17:110" x14ac:dyDescent="0.3">
      <c r="Q314" s="17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</row>
    <row r="315" spans="17:110" x14ac:dyDescent="0.3">
      <c r="Q315" s="17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</row>
    <row r="316" spans="17:110" x14ac:dyDescent="0.3">
      <c r="Q316" s="17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</row>
    <row r="317" spans="17:110" x14ac:dyDescent="0.3">
      <c r="Q317" s="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</row>
    <row r="318" spans="17:110" x14ac:dyDescent="0.3">
      <c r="Q318" s="17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</row>
    <row r="319" spans="17:110" x14ac:dyDescent="0.3">
      <c r="Q319" s="17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</row>
    <row r="320" spans="17:110" x14ac:dyDescent="0.3">
      <c r="Q320" s="17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</row>
    <row r="321" spans="17:110" x14ac:dyDescent="0.3">
      <c r="Q321" s="17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</row>
    <row r="322" spans="17:110" x14ac:dyDescent="0.3">
      <c r="Q322" s="17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</row>
    <row r="323" spans="17:110" x14ac:dyDescent="0.3">
      <c r="Q323" s="17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</row>
    <row r="324" spans="17:110" x14ac:dyDescent="0.3"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</row>
    <row r="325" spans="17:110" x14ac:dyDescent="0.3"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</row>
    <row r="326" spans="17:110" x14ac:dyDescent="0.3"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</row>
    <row r="327" spans="17:110" x14ac:dyDescent="0.3"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</row>
    <row r="328" spans="17:110" x14ac:dyDescent="0.3"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</row>
    <row r="329" spans="17:110" x14ac:dyDescent="0.3"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</row>
    <row r="330" spans="17:110" x14ac:dyDescent="0.3"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</row>
    <row r="331" spans="17:110" x14ac:dyDescent="0.3"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</row>
    <row r="332" spans="17:110" x14ac:dyDescent="0.3"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</row>
    <row r="333" spans="17:110" x14ac:dyDescent="0.3"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</row>
    <row r="334" spans="17:110" x14ac:dyDescent="0.3"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</row>
    <row r="335" spans="17:110" x14ac:dyDescent="0.3"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</row>
    <row r="336" spans="17:110" x14ac:dyDescent="0.3"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</row>
    <row r="337" spans="61:110" x14ac:dyDescent="0.3"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</row>
    <row r="338" spans="61:110" x14ac:dyDescent="0.3"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</row>
    <row r="339" spans="61:110" x14ac:dyDescent="0.3"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</row>
    <row r="340" spans="61:110" x14ac:dyDescent="0.3"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</row>
    <row r="341" spans="61:110" x14ac:dyDescent="0.3"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</row>
    <row r="342" spans="61:110" x14ac:dyDescent="0.3"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</row>
    <row r="343" spans="61:110" x14ac:dyDescent="0.3"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</row>
    <row r="344" spans="61:110" x14ac:dyDescent="0.3"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</row>
    <row r="345" spans="61:110" x14ac:dyDescent="0.3"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</row>
    <row r="346" spans="61:110" x14ac:dyDescent="0.3"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</row>
    <row r="347" spans="61:110" x14ac:dyDescent="0.3"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</row>
    <row r="348" spans="61:110" x14ac:dyDescent="0.3"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</row>
    <row r="349" spans="61:110" x14ac:dyDescent="0.3"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</row>
    <row r="350" spans="61:110" x14ac:dyDescent="0.3"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</row>
    <row r="351" spans="61:110" x14ac:dyDescent="0.3"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</row>
    <row r="352" spans="61:110" x14ac:dyDescent="0.3"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</row>
    <row r="353" spans="61:110" x14ac:dyDescent="0.3"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</row>
    <row r="354" spans="61:110" x14ac:dyDescent="0.3"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</row>
    <row r="355" spans="61:110" x14ac:dyDescent="0.3"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</row>
    <row r="356" spans="61:110" x14ac:dyDescent="0.3"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</row>
    <row r="357" spans="61:110" x14ac:dyDescent="0.3"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</row>
    <row r="358" spans="61:110" x14ac:dyDescent="0.3"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</row>
    <row r="359" spans="61:110" x14ac:dyDescent="0.3"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</row>
    <row r="360" spans="61:110" x14ac:dyDescent="0.3"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</row>
    <row r="361" spans="61:110" x14ac:dyDescent="0.3"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</row>
    <row r="362" spans="61:110" x14ac:dyDescent="0.3"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</row>
    <row r="363" spans="61:110" x14ac:dyDescent="0.3"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</row>
    <row r="364" spans="61:110" x14ac:dyDescent="0.3"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</row>
    <row r="365" spans="61:110" x14ac:dyDescent="0.3"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</row>
    <row r="366" spans="61:110" x14ac:dyDescent="0.3"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</row>
    <row r="367" spans="61:110" x14ac:dyDescent="0.3"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</row>
    <row r="368" spans="61:110" x14ac:dyDescent="0.3"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</row>
    <row r="369" spans="61:110" x14ac:dyDescent="0.3"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</row>
    <row r="370" spans="61:110" x14ac:dyDescent="0.3"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</row>
    <row r="371" spans="61:110" x14ac:dyDescent="0.3"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</row>
    <row r="372" spans="61:110" x14ac:dyDescent="0.3"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</row>
    <row r="373" spans="61:110" x14ac:dyDescent="0.3"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</row>
    <row r="374" spans="61:110" x14ac:dyDescent="0.3"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</row>
    <row r="375" spans="61:110" x14ac:dyDescent="0.3"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</row>
    <row r="376" spans="61:110" x14ac:dyDescent="0.3"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</row>
    <row r="377" spans="61:110" x14ac:dyDescent="0.3"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</row>
    <row r="378" spans="61:110" x14ac:dyDescent="0.3"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</row>
    <row r="379" spans="61:110" x14ac:dyDescent="0.3"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</row>
    <row r="380" spans="61:110" x14ac:dyDescent="0.3"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</row>
    <row r="381" spans="61:110" x14ac:dyDescent="0.3"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</row>
    <row r="382" spans="61:110" x14ac:dyDescent="0.3"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</row>
    <row r="383" spans="61:110" x14ac:dyDescent="0.3"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</row>
    <row r="384" spans="61:110" x14ac:dyDescent="0.3"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</row>
    <row r="385" spans="61:110" x14ac:dyDescent="0.3"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</row>
    <row r="386" spans="61:110" x14ac:dyDescent="0.3"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</row>
    <row r="387" spans="61:110" x14ac:dyDescent="0.3"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</row>
    <row r="388" spans="61:110" x14ac:dyDescent="0.3"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</row>
    <row r="389" spans="61:110" x14ac:dyDescent="0.3"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</row>
    <row r="390" spans="61:110" x14ac:dyDescent="0.3"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</row>
    <row r="391" spans="61:110" x14ac:dyDescent="0.3"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</row>
    <row r="392" spans="61:110" x14ac:dyDescent="0.3"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</row>
    <row r="393" spans="61:110" x14ac:dyDescent="0.3"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</row>
    <row r="394" spans="61:110" x14ac:dyDescent="0.3"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</row>
    <row r="395" spans="61:110" x14ac:dyDescent="0.3"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</row>
    <row r="396" spans="61:110" x14ac:dyDescent="0.3"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</row>
    <row r="397" spans="61:110" x14ac:dyDescent="0.3"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</row>
    <row r="398" spans="61:110" x14ac:dyDescent="0.3"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</row>
    <row r="399" spans="61:110" x14ac:dyDescent="0.3"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</row>
    <row r="400" spans="61:110" x14ac:dyDescent="0.3"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</row>
    <row r="401" spans="61:110" x14ac:dyDescent="0.3"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</row>
    <row r="402" spans="61:110" x14ac:dyDescent="0.3"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</row>
    <row r="403" spans="61:110" x14ac:dyDescent="0.3"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</row>
    <row r="404" spans="61:110" x14ac:dyDescent="0.3"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</row>
    <row r="405" spans="61:110" x14ac:dyDescent="0.3"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</row>
    <row r="406" spans="61:110" x14ac:dyDescent="0.3"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</row>
    <row r="407" spans="61:110" x14ac:dyDescent="0.3"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</row>
    <row r="408" spans="61:110" x14ac:dyDescent="0.3"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</row>
    <row r="409" spans="61:110" x14ac:dyDescent="0.3"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</row>
    <row r="410" spans="61:110" x14ac:dyDescent="0.3"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</row>
    <row r="411" spans="61:110" x14ac:dyDescent="0.3"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</row>
    <row r="412" spans="61:110" x14ac:dyDescent="0.3"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</row>
    <row r="413" spans="61:110" x14ac:dyDescent="0.3"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</row>
    <row r="414" spans="61:110" x14ac:dyDescent="0.3"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</row>
    <row r="415" spans="61:110" x14ac:dyDescent="0.3"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</row>
    <row r="416" spans="61:110" x14ac:dyDescent="0.3"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</row>
    <row r="417" spans="61:110" x14ac:dyDescent="0.3"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</row>
    <row r="418" spans="61:110" x14ac:dyDescent="0.3"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</row>
    <row r="419" spans="61:110" x14ac:dyDescent="0.3"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</row>
    <row r="420" spans="61:110" x14ac:dyDescent="0.3"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</row>
    <row r="421" spans="61:110" x14ac:dyDescent="0.3"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</row>
    <row r="422" spans="61:110" x14ac:dyDescent="0.3"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</row>
    <row r="423" spans="61:110" x14ac:dyDescent="0.3"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</row>
    <row r="424" spans="61:110" x14ac:dyDescent="0.3"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</row>
    <row r="425" spans="61:110" x14ac:dyDescent="0.3"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</row>
    <row r="426" spans="61:110" x14ac:dyDescent="0.3"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</row>
    <row r="427" spans="61:110" x14ac:dyDescent="0.3"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</row>
    <row r="428" spans="61:110" x14ac:dyDescent="0.3"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</row>
    <row r="429" spans="61:110" x14ac:dyDescent="0.3"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</row>
    <row r="430" spans="61:110" x14ac:dyDescent="0.3"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</row>
    <row r="431" spans="61:110" x14ac:dyDescent="0.3"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</row>
    <row r="432" spans="61:110" x14ac:dyDescent="0.3"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</row>
    <row r="433" spans="61:110" x14ac:dyDescent="0.3"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</row>
    <row r="434" spans="61:110" x14ac:dyDescent="0.3"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</row>
    <row r="435" spans="61:110" x14ac:dyDescent="0.3"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</row>
    <row r="436" spans="61:110" x14ac:dyDescent="0.3"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</row>
    <row r="437" spans="61:110" x14ac:dyDescent="0.3"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</row>
    <row r="438" spans="61:110" x14ac:dyDescent="0.3"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</row>
    <row r="439" spans="61:110" x14ac:dyDescent="0.3"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</row>
    <row r="440" spans="61:110" x14ac:dyDescent="0.3"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</row>
    <row r="441" spans="61:110" x14ac:dyDescent="0.3"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</row>
    <row r="442" spans="61:110" x14ac:dyDescent="0.3"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</row>
    <row r="443" spans="61:110" x14ac:dyDescent="0.3"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</row>
    <row r="444" spans="61:110" x14ac:dyDescent="0.3"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</row>
    <row r="445" spans="61:110" x14ac:dyDescent="0.3"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</row>
    <row r="446" spans="61:110" x14ac:dyDescent="0.3"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</row>
    <row r="447" spans="61:110" x14ac:dyDescent="0.3"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</row>
    <row r="448" spans="61:110" x14ac:dyDescent="0.3"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</row>
    <row r="449" spans="61:110" x14ac:dyDescent="0.3"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</row>
    <row r="450" spans="61:110" x14ac:dyDescent="0.3"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</row>
    <row r="451" spans="61:110" x14ac:dyDescent="0.3"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</row>
    <row r="452" spans="61:110" x14ac:dyDescent="0.3"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</row>
    <row r="453" spans="61:110" x14ac:dyDescent="0.3"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</row>
    <row r="454" spans="61:110" x14ac:dyDescent="0.3"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</row>
    <row r="455" spans="61:110" x14ac:dyDescent="0.3"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</row>
    <row r="456" spans="61:110" x14ac:dyDescent="0.3"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</row>
    <row r="457" spans="61:110" x14ac:dyDescent="0.3"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</row>
    <row r="458" spans="61:110" x14ac:dyDescent="0.3"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</row>
    <row r="459" spans="61:110" x14ac:dyDescent="0.3"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</row>
    <row r="460" spans="61:110" x14ac:dyDescent="0.3"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</row>
    <row r="461" spans="61:110" x14ac:dyDescent="0.3"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</row>
    <row r="462" spans="61:110" x14ac:dyDescent="0.3"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</row>
    <row r="463" spans="61:110" x14ac:dyDescent="0.3"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</row>
    <row r="464" spans="61:110" x14ac:dyDescent="0.3"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</row>
    <row r="465" spans="61:110" x14ac:dyDescent="0.3"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</row>
    <row r="466" spans="61:110" x14ac:dyDescent="0.3"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</row>
    <row r="467" spans="61:110" x14ac:dyDescent="0.3"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</row>
    <row r="468" spans="61:110" x14ac:dyDescent="0.3"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</row>
    <row r="469" spans="61:110" x14ac:dyDescent="0.3"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</row>
    <row r="470" spans="61:110" x14ac:dyDescent="0.3"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</row>
    <row r="471" spans="61:110" x14ac:dyDescent="0.3"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</row>
    <row r="472" spans="61:110" x14ac:dyDescent="0.3"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</row>
    <row r="473" spans="61:110" x14ac:dyDescent="0.3"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</row>
    <row r="474" spans="61:110" x14ac:dyDescent="0.3"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</row>
    <row r="475" spans="61:110" x14ac:dyDescent="0.3"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</row>
    <row r="476" spans="61:110" x14ac:dyDescent="0.3"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</row>
    <row r="477" spans="61:110" x14ac:dyDescent="0.3"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</row>
    <row r="478" spans="61:110" x14ac:dyDescent="0.3"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</row>
    <row r="479" spans="61:110" x14ac:dyDescent="0.3"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</row>
    <row r="480" spans="61:110" x14ac:dyDescent="0.3"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</row>
    <row r="481" spans="61:110" x14ac:dyDescent="0.3"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</row>
    <row r="482" spans="61:110" x14ac:dyDescent="0.3"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</row>
    <row r="483" spans="61:110" x14ac:dyDescent="0.3"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</row>
    <row r="484" spans="61:110" x14ac:dyDescent="0.3"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</row>
    <row r="485" spans="61:110" x14ac:dyDescent="0.3"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</row>
    <row r="486" spans="61:110" x14ac:dyDescent="0.3"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</row>
    <row r="487" spans="61:110" x14ac:dyDescent="0.3"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</row>
    <row r="488" spans="61:110" x14ac:dyDescent="0.3"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</row>
    <row r="489" spans="61:110" x14ac:dyDescent="0.3"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</row>
    <row r="490" spans="61:110" x14ac:dyDescent="0.3"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</row>
    <row r="491" spans="61:110" x14ac:dyDescent="0.3"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</row>
    <row r="492" spans="61:110" x14ac:dyDescent="0.3"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</row>
    <row r="493" spans="61:110" x14ac:dyDescent="0.3"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</row>
    <row r="494" spans="61:110" x14ac:dyDescent="0.3"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</row>
    <row r="495" spans="61:110" x14ac:dyDescent="0.3"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</row>
    <row r="496" spans="61:110" x14ac:dyDescent="0.3"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</row>
    <row r="497" spans="61:110" x14ac:dyDescent="0.3"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</row>
    <row r="498" spans="61:110" x14ac:dyDescent="0.3"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</row>
    <row r="499" spans="61:110" x14ac:dyDescent="0.3"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</row>
    <row r="500" spans="61:110" x14ac:dyDescent="0.3"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</row>
    <row r="501" spans="61:110" x14ac:dyDescent="0.3"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</row>
    <row r="502" spans="61:110" x14ac:dyDescent="0.3"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</row>
    <row r="503" spans="61:110" x14ac:dyDescent="0.3"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</row>
    <row r="504" spans="61:110" x14ac:dyDescent="0.3"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</row>
    <row r="505" spans="61:110" x14ac:dyDescent="0.3"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</row>
    <row r="506" spans="61:110" x14ac:dyDescent="0.3"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</row>
    <row r="507" spans="61:110" x14ac:dyDescent="0.3"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</row>
    <row r="508" spans="61:110" x14ac:dyDescent="0.3"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</row>
    <row r="509" spans="61:110" x14ac:dyDescent="0.3"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</row>
    <row r="510" spans="61:110" x14ac:dyDescent="0.3"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</row>
    <row r="511" spans="61:110" x14ac:dyDescent="0.3"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</row>
    <row r="512" spans="61:110" x14ac:dyDescent="0.3"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</row>
    <row r="513" spans="61:110" x14ac:dyDescent="0.3"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</row>
    <row r="514" spans="61:110" x14ac:dyDescent="0.3"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</row>
    <row r="515" spans="61:110" x14ac:dyDescent="0.3"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</row>
    <row r="516" spans="61:110" x14ac:dyDescent="0.3"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</row>
    <row r="517" spans="61:110" x14ac:dyDescent="0.3"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</row>
    <row r="518" spans="61:110" x14ac:dyDescent="0.3"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</row>
    <row r="519" spans="61:110" x14ac:dyDescent="0.3"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</row>
    <row r="520" spans="61:110" x14ac:dyDescent="0.3"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</row>
    <row r="521" spans="61:110" x14ac:dyDescent="0.3"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</row>
    <row r="522" spans="61:110" x14ac:dyDescent="0.3"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</row>
    <row r="523" spans="61:110" x14ac:dyDescent="0.3"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</row>
    <row r="524" spans="61:110" x14ac:dyDescent="0.3"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</row>
    <row r="525" spans="61:110" x14ac:dyDescent="0.3"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</row>
    <row r="526" spans="61:110" x14ac:dyDescent="0.3"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</row>
    <row r="527" spans="61:110" x14ac:dyDescent="0.3"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</row>
    <row r="528" spans="61:110" x14ac:dyDescent="0.3"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</row>
    <row r="529" spans="61:110" x14ac:dyDescent="0.3"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</row>
    <row r="530" spans="61:110" x14ac:dyDescent="0.3"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</row>
    <row r="531" spans="61:110" x14ac:dyDescent="0.3"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</row>
    <row r="532" spans="61:110" x14ac:dyDescent="0.3"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</row>
    <row r="533" spans="61:110" x14ac:dyDescent="0.3"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</row>
    <row r="534" spans="61:110" x14ac:dyDescent="0.3"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</row>
    <row r="535" spans="61:110" x14ac:dyDescent="0.3"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</row>
    <row r="536" spans="61:110" x14ac:dyDescent="0.3"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</row>
    <row r="537" spans="61:110" x14ac:dyDescent="0.3"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</row>
    <row r="538" spans="61:110" x14ac:dyDescent="0.3"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</row>
    <row r="539" spans="61:110" x14ac:dyDescent="0.3"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</row>
    <row r="540" spans="61:110" x14ac:dyDescent="0.3"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</row>
    <row r="541" spans="61:110" x14ac:dyDescent="0.3"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</row>
    <row r="542" spans="61:110" x14ac:dyDescent="0.3"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</row>
    <row r="543" spans="61:110" x14ac:dyDescent="0.3"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</row>
    <row r="544" spans="61:110" x14ac:dyDescent="0.3"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</row>
    <row r="545" spans="61:110" x14ac:dyDescent="0.3"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</row>
    <row r="546" spans="61:110" x14ac:dyDescent="0.3"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</row>
    <row r="547" spans="61:110" x14ac:dyDescent="0.3"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</row>
    <row r="548" spans="61:110" x14ac:dyDescent="0.3"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</row>
    <row r="549" spans="61:110" x14ac:dyDescent="0.3"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</row>
    <row r="550" spans="61:110" x14ac:dyDescent="0.3"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</row>
    <row r="551" spans="61:110" x14ac:dyDescent="0.3"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</row>
    <row r="552" spans="61:110" x14ac:dyDescent="0.3"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</row>
    <row r="553" spans="61:110" x14ac:dyDescent="0.3"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</row>
    <row r="554" spans="61:110" x14ac:dyDescent="0.3"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</row>
    <row r="555" spans="61:110" x14ac:dyDescent="0.3"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</row>
    <row r="556" spans="61:110" x14ac:dyDescent="0.3"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</row>
    <row r="557" spans="61:110" x14ac:dyDescent="0.3"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</row>
    <row r="558" spans="61:110" x14ac:dyDescent="0.3"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</row>
    <row r="559" spans="61:110" x14ac:dyDescent="0.3"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</row>
    <row r="560" spans="61:110" x14ac:dyDescent="0.3"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</row>
    <row r="561" spans="61:110" x14ac:dyDescent="0.3"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</row>
    <row r="562" spans="61:110" x14ac:dyDescent="0.3"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</row>
    <row r="563" spans="61:110" x14ac:dyDescent="0.3"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</row>
    <row r="564" spans="61:110" x14ac:dyDescent="0.3"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</row>
    <row r="565" spans="61:110" x14ac:dyDescent="0.3"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</row>
    <row r="566" spans="61:110" x14ac:dyDescent="0.3"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</row>
    <row r="567" spans="61:110" x14ac:dyDescent="0.3"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</row>
    <row r="568" spans="61:110" x14ac:dyDescent="0.3"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</row>
    <row r="569" spans="61:110" x14ac:dyDescent="0.3"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</row>
    <row r="570" spans="61:110" x14ac:dyDescent="0.3"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</row>
    <row r="571" spans="61:110" x14ac:dyDescent="0.3"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</row>
    <row r="572" spans="61:110" x14ac:dyDescent="0.3"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</row>
    <row r="573" spans="61:110" x14ac:dyDescent="0.3"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</row>
    <row r="574" spans="61:110" x14ac:dyDescent="0.3"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</row>
    <row r="575" spans="61:110" x14ac:dyDescent="0.3"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</row>
    <row r="576" spans="61:110" x14ac:dyDescent="0.3"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</row>
    <row r="577" spans="61:110" x14ac:dyDescent="0.3"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</row>
    <row r="578" spans="61:110" x14ac:dyDescent="0.3"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</row>
    <row r="579" spans="61:110" x14ac:dyDescent="0.3"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</row>
    <row r="580" spans="61:110" x14ac:dyDescent="0.3"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</row>
    <row r="581" spans="61:110" x14ac:dyDescent="0.3"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</row>
    <row r="582" spans="61:110" x14ac:dyDescent="0.3"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</row>
    <row r="583" spans="61:110" x14ac:dyDescent="0.3"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</row>
    <row r="584" spans="61:110" x14ac:dyDescent="0.3"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</row>
    <row r="585" spans="61:110" x14ac:dyDescent="0.3"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</row>
    <row r="586" spans="61:110" x14ac:dyDescent="0.3"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</row>
    <row r="587" spans="61:110" x14ac:dyDescent="0.3"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</row>
    <row r="588" spans="61:110" x14ac:dyDescent="0.3"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</row>
    <row r="589" spans="61:110" x14ac:dyDescent="0.3"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</row>
    <row r="590" spans="61:110" x14ac:dyDescent="0.3"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</row>
    <row r="591" spans="61:110" x14ac:dyDescent="0.3"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</row>
    <row r="592" spans="61:110" x14ac:dyDescent="0.3"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</row>
  </sheetData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7AF4-81CD-478E-9537-742644F6FDD3}">
  <sheetPr>
    <pageSetUpPr fitToPage="1"/>
  </sheetPr>
  <dimension ref="A1:C48"/>
  <sheetViews>
    <sheetView topLeftCell="A24" workbookViewId="0">
      <selection activeCell="E38" sqref="E38"/>
    </sheetView>
  </sheetViews>
  <sheetFormatPr defaultRowHeight="14.4" x14ac:dyDescent="0.3"/>
  <sheetData>
    <row r="1" spans="1:2" x14ac:dyDescent="0.3">
      <c r="A1" s="1" t="s">
        <v>127</v>
      </c>
      <c r="B1" s="1"/>
    </row>
    <row r="3" spans="1:2" x14ac:dyDescent="0.3">
      <c r="A3" s="1" t="s">
        <v>105</v>
      </c>
    </row>
    <row r="5" spans="1:2" x14ac:dyDescent="0.3">
      <c r="A5">
        <v>1</v>
      </c>
      <c r="B5" t="s">
        <v>193</v>
      </c>
    </row>
    <row r="6" spans="1:2" x14ac:dyDescent="0.3">
      <c r="A6">
        <v>2</v>
      </c>
      <c r="B6" t="s">
        <v>194</v>
      </c>
    </row>
    <row r="7" spans="1:2" x14ac:dyDescent="0.3">
      <c r="A7">
        <v>3</v>
      </c>
      <c r="B7" t="s">
        <v>195</v>
      </c>
    </row>
    <row r="8" spans="1:2" x14ac:dyDescent="0.3">
      <c r="A8">
        <v>4</v>
      </c>
      <c r="B8" t="s">
        <v>196</v>
      </c>
    </row>
    <row r="9" spans="1:2" x14ac:dyDescent="0.3">
      <c r="A9">
        <v>5</v>
      </c>
      <c r="B9" t="s">
        <v>197</v>
      </c>
    </row>
    <row r="15" spans="1:2" x14ac:dyDescent="0.3">
      <c r="A15" s="1" t="s">
        <v>117</v>
      </c>
    </row>
    <row r="17" spans="1:3" x14ac:dyDescent="0.3">
      <c r="A17" s="1" t="s">
        <v>105</v>
      </c>
    </row>
    <row r="19" spans="1:3" x14ac:dyDescent="0.3">
      <c r="A19">
        <v>1</v>
      </c>
      <c r="B19" t="s">
        <v>223</v>
      </c>
    </row>
    <row r="20" spans="1:3" x14ac:dyDescent="0.3">
      <c r="A20">
        <v>2</v>
      </c>
      <c r="B20" t="s">
        <v>224</v>
      </c>
    </row>
    <row r="21" spans="1:3" x14ac:dyDescent="0.3">
      <c r="A21">
        <v>3</v>
      </c>
      <c r="B21" t="s">
        <v>228</v>
      </c>
    </row>
    <row r="22" spans="1:3" x14ac:dyDescent="0.3">
      <c r="A22">
        <v>4</v>
      </c>
      <c r="B22" t="s">
        <v>225</v>
      </c>
    </row>
    <row r="23" spans="1:3" x14ac:dyDescent="0.3">
      <c r="A23">
        <v>5</v>
      </c>
      <c r="B23" t="s">
        <v>226</v>
      </c>
    </row>
    <row r="24" spans="1:3" x14ac:dyDescent="0.3">
      <c r="A24">
        <v>6</v>
      </c>
      <c r="B24" t="s">
        <v>227</v>
      </c>
    </row>
    <row r="25" spans="1:3" x14ac:dyDescent="0.3">
      <c r="A25">
        <v>7</v>
      </c>
      <c r="B25" t="s">
        <v>229</v>
      </c>
    </row>
    <row r="28" spans="1:3" x14ac:dyDescent="0.3">
      <c r="A28" s="52" t="s">
        <v>125</v>
      </c>
      <c r="B28" s="53"/>
      <c r="C28" s="53"/>
    </row>
    <row r="30" spans="1:3" x14ac:dyDescent="0.3">
      <c r="A30" s="1" t="s">
        <v>105</v>
      </c>
    </row>
    <row r="31" spans="1:3" x14ac:dyDescent="0.3">
      <c r="A31">
        <v>1</v>
      </c>
      <c r="B31" t="s">
        <v>265</v>
      </c>
    </row>
    <row r="32" spans="1:3" x14ac:dyDescent="0.3">
      <c r="A32">
        <v>2</v>
      </c>
      <c r="B32" t="s">
        <v>267</v>
      </c>
    </row>
    <row r="33" spans="1:3" x14ac:dyDescent="0.3">
      <c r="A33">
        <v>3</v>
      </c>
      <c r="B33" t="s">
        <v>270</v>
      </c>
    </row>
    <row r="34" spans="1:3" x14ac:dyDescent="0.3">
      <c r="A34">
        <v>4</v>
      </c>
      <c r="B34" t="s">
        <v>268</v>
      </c>
    </row>
    <row r="35" spans="1:3" x14ac:dyDescent="0.3">
      <c r="A35">
        <v>5</v>
      </c>
      <c r="B35" t="s">
        <v>269</v>
      </c>
    </row>
    <row r="36" spans="1:3" x14ac:dyDescent="0.3">
      <c r="A36">
        <v>6</v>
      </c>
      <c r="B36" t="s">
        <v>271</v>
      </c>
    </row>
    <row r="38" spans="1:3" x14ac:dyDescent="0.3">
      <c r="A38" s="46" t="s">
        <v>126</v>
      </c>
      <c r="B38" s="22"/>
      <c r="C38" s="22"/>
    </row>
    <row r="40" spans="1:3" x14ac:dyDescent="0.3">
      <c r="A40" s="1" t="s">
        <v>105</v>
      </c>
    </row>
    <row r="41" spans="1:3" x14ac:dyDescent="0.3">
      <c r="A41">
        <v>1</v>
      </c>
      <c r="B41" t="s">
        <v>299</v>
      </c>
    </row>
    <row r="42" spans="1:3" x14ac:dyDescent="0.3">
      <c r="A42">
        <v>2</v>
      </c>
      <c r="B42" t="s">
        <v>300</v>
      </c>
    </row>
    <row r="43" spans="1:3" x14ac:dyDescent="0.3">
      <c r="B43" t="s">
        <v>301</v>
      </c>
    </row>
    <row r="44" spans="1:3" x14ac:dyDescent="0.3">
      <c r="A44">
        <v>3</v>
      </c>
      <c r="B44" t="s">
        <v>302</v>
      </c>
    </row>
    <row r="45" spans="1:3" x14ac:dyDescent="0.3">
      <c r="B45" t="s">
        <v>303</v>
      </c>
    </row>
    <row r="46" spans="1:3" x14ac:dyDescent="0.3">
      <c r="A46">
        <v>4</v>
      </c>
      <c r="B46" t="s">
        <v>304</v>
      </c>
    </row>
    <row r="47" spans="1:3" x14ac:dyDescent="0.3">
      <c r="A47">
        <v>5</v>
      </c>
      <c r="B47" t="s">
        <v>305</v>
      </c>
    </row>
    <row r="48" spans="1:3" x14ac:dyDescent="0.3">
      <c r="B48" t="s">
        <v>306</v>
      </c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4620-E2BF-4F4A-B10E-4F0CAD5AE059}">
  <sheetPr>
    <pageSetUpPr fitToPage="1"/>
  </sheetPr>
  <dimension ref="A1:N23"/>
  <sheetViews>
    <sheetView tabSelected="1" workbookViewId="0">
      <selection activeCell="F18" sqref="F18"/>
    </sheetView>
  </sheetViews>
  <sheetFormatPr defaultRowHeight="14.4" x14ac:dyDescent="0.3"/>
  <cols>
    <col min="5" max="5" width="14.5546875" bestFit="1" customWidth="1"/>
  </cols>
  <sheetData>
    <row r="1" spans="1:12" x14ac:dyDescent="0.3">
      <c r="A1" s="1" t="s">
        <v>90</v>
      </c>
    </row>
    <row r="3" spans="1:12" x14ac:dyDescent="0.3">
      <c r="A3" t="s">
        <v>91</v>
      </c>
      <c r="F3">
        <v>0</v>
      </c>
    </row>
    <row r="5" spans="1:12" x14ac:dyDescent="0.3">
      <c r="A5" t="s">
        <v>92</v>
      </c>
      <c r="F5">
        <v>4000</v>
      </c>
      <c r="G5" t="s">
        <v>128</v>
      </c>
    </row>
    <row r="9" spans="1:12" x14ac:dyDescent="0.3">
      <c r="E9" s="1" t="s">
        <v>93</v>
      </c>
      <c r="F9" s="1">
        <v>0</v>
      </c>
    </row>
    <row r="10" spans="1:12" x14ac:dyDescent="0.3">
      <c r="A10" t="s">
        <v>94</v>
      </c>
      <c r="E10" s="1" t="s">
        <v>95</v>
      </c>
      <c r="F10" s="1">
        <v>0</v>
      </c>
    </row>
    <row r="12" spans="1:12" x14ac:dyDescent="0.3">
      <c r="A12" s="22" t="s">
        <v>96</v>
      </c>
      <c r="B12" s="22"/>
      <c r="D12" s="22" t="s">
        <v>176</v>
      </c>
      <c r="G12" t="s">
        <v>122</v>
      </c>
      <c r="L12" s="1" t="s">
        <v>129</v>
      </c>
    </row>
    <row r="13" spans="1:12" x14ac:dyDescent="0.3">
      <c r="L13" s="37"/>
    </row>
    <row r="15" spans="1:12" x14ac:dyDescent="0.3">
      <c r="E15" t="s">
        <v>97</v>
      </c>
      <c r="F15" s="22">
        <v>0</v>
      </c>
    </row>
    <row r="16" spans="1:12" x14ac:dyDescent="0.3">
      <c r="A16" s="26" t="s">
        <v>92</v>
      </c>
      <c r="F16">
        <v>0</v>
      </c>
      <c r="L16" s="1"/>
    </row>
    <row r="17" spans="3:14" x14ac:dyDescent="0.3">
      <c r="F17">
        <v>0</v>
      </c>
      <c r="N17" t="s">
        <v>124</v>
      </c>
    </row>
    <row r="19" spans="3:14" x14ac:dyDescent="0.3">
      <c r="E19" s="1" t="s">
        <v>93</v>
      </c>
      <c r="F19" s="1">
        <f>SUM(F16:F18)</f>
        <v>0</v>
      </c>
    </row>
    <row r="20" spans="3:14" x14ac:dyDescent="0.3">
      <c r="E20" s="1" t="s">
        <v>95</v>
      </c>
      <c r="F20" s="1"/>
    </row>
    <row r="21" spans="3:14" x14ac:dyDescent="0.3">
      <c r="C21" s="22"/>
      <c r="D21" s="22"/>
    </row>
    <row r="23" spans="3:14" x14ac:dyDescent="0.3">
      <c r="C23" s="37"/>
      <c r="E23" s="27"/>
      <c r="F23" s="37"/>
      <c r="G23" s="27"/>
      <c r="H23" s="37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Receipts and payments</vt:lpstr>
      <vt:lpstr>Budget vs expenditure</vt:lpstr>
      <vt:lpstr>Reports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Rice</dc:creator>
  <cp:lastModifiedBy>bainton ashton</cp:lastModifiedBy>
  <cp:lastPrinted>2025-04-09T09:02:49Z</cp:lastPrinted>
  <dcterms:created xsi:type="dcterms:W3CDTF">2020-03-11T13:01:12Z</dcterms:created>
  <dcterms:modified xsi:type="dcterms:W3CDTF">2025-04-12T18:14:54Z</dcterms:modified>
</cp:coreProperties>
</file>